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yvonne\Desktop\Baukasten lean maas\"/>
    </mc:Choice>
  </mc:AlternateContent>
  <bookViews>
    <workbookView xWindow="75" yWindow="105" windowWidth="33600" windowHeight="27195" tabRatio="500"/>
  </bookViews>
  <sheets>
    <sheet name="Training 1" sheetId="14" r:id="rId1"/>
    <sheet name="Training M1 Berechnung" sheetId="7" r:id="rId2"/>
    <sheet name="Makronährstoffberechnung " sheetId="15" r:id="rId3"/>
    <sheet name="Nährwerte der LM" sheetId="11" r:id="rId4"/>
    <sheet name="Übersicht" sheetId="8" r:id="rId5"/>
  </sheets>
  <definedNames>
    <definedName name="Ziel" localSheetId="2">'Makronährstoffberechnung '!#REF!</definedName>
    <definedName name="Ziel" localSheetId="0">#REF!</definedName>
    <definedName name="Ziel" localSheetId="1">'Training M1 Berechnung'!#REF!</definedName>
    <definedName name="Ziel">#REF!</definedName>
  </definedNames>
  <calcPr calcId="171027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6" i="7" l="1"/>
  <c r="F55" i="7"/>
  <c r="F54" i="7"/>
  <c r="F53" i="7"/>
  <c r="C34" i="7"/>
  <c r="D34" i="7"/>
  <c r="F34" i="7"/>
  <c r="C31" i="7"/>
  <c r="D31" i="7"/>
  <c r="F31" i="7"/>
  <c r="C32" i="7"/>
  <c r="D32" i="7"/>
  <c r="F32" i="7"/>
  <c r="H8" i="7"/>
  <c r="D8" i="7"/>
  <c r="B8" i="7"/>
  <c r="H89" i="11"/>
  <c r="I98" i="11"/>
  <c r="D25" i="15"/>
  <c r="C25" i="15"/>
  <c r="B7" i="15"/>
  <c r="C24" i="15"/>
  <c r="B24" i="15"/>
  <c r="C23" i="15"/>
  <c r="B23" i="15"/>
  <c r="C22" i="15"/>
  <c r="B22" i="15"/>
  <c r="D26" i="15"/>
  <c r="C26" i="15"/>
  <c r="D27" i="15"/>
  <c r="C27" i="15"/>
  <c r="D28" i="15"/>
  <c r="C28" i="15"/>
  <c r="C18" i="15"/>
  <c r="C17" i="15"/>
  <c r="C16" i="15"/>
  <c r="B16" i="15"/>
  <c r="B15" i="15"/>
  <c r="C15" i="15"/>
  <c r="C14" i="15"/>
  <c r="B14" i="15"/>
  <c r="B13" i="15"/>
  <c r="C13" i="15"/>
  <c r="C12" i="15"/>
  <c r="B12" i="15"/>
  <c r="C11" i="15"/>
  <c r="B11" i="15"/>
  <c r="G8" i="7"/>
  <c r="E8" i="7"/>
  <c r="A48" i="7"/>
  <c r="C68" i="7"/>
  <c r="H166" i="11"/>
  <c r="D68" i="7"/>
  <c r="F68" i="7"/>
  <c r="C56" i="7"/>
  <c r="I67" i="11"/>
  <c r="D56" i="7"/>
  <c r="C55" i="7"/>
  <c r="H60" i="11"/>
  <c r="D55" i="7"/>
  <c r="C54" i="7"/>
  <c r="G58" i="11"/>
  <c r="D54" i="7"/>
  <c r="F54" i="11"/>
  <c r="C8" i="7"/>
  <c r="C42" i="7"/>
  <c r="D42" i="7"/>
  <c r="F42" i="7"/>
  <c r="B101" i="7"/>
  <c r="I42" i="14"/>
  <c r="C41" i="7"/>
  <c r="D41" i="7"/>
  <c r="F41" i="7"/>
  <c r="B100" i="7"/>
  <c r="I41" i="14"/>
  <c r="A19" i="7"/>
  <c r="C35" i="7"/>
  <c r="D35" i="7"/>
  <c r="B45" i="14"/>
  <c r="C85" i="7"/>
  <c r="I85" i="7"/>
  <c r="C86" i="7"/>
  <c r="I86" i="7"/>
  <c r="C87" i="7"/>
  <c r="I87" i="7"/>
  <c r="C88" i="7"/>
  <c r="I88" i="7"/>
  <c r="C90" i="7"/>
  <c r="I90" i="7"/>
  <c r="C91" i="7"/>
  <c r="I91" i="7"/>
  <c r="C89" i="7"/>
  <c r="I89" i="7"/>
  <c r="C72" i="7"/>
  <c r="I72" i="7"/>
  <c r="C73" i="7"/>
  <c r="I73" i="7"/>
  <c r="C74" i="7"/>
  <c r="I74" i="7"/>
  <c r="C71" i="7"/>
  <c r="I71" i="7"/>
  <c r="C69" i="7"/>
  <c r="I69" i="7"/>
  <c r="I68" i="7"/>
  <c r="C67" i="7"/>
  <c r="I67" i="7"/>
  <c r="I54" i="7"/>
  <c r="I55" i="7"/>
  <c r="I56" i="7"/>
  <c r="C53" i="7"/>
  <c r="I53" i="7"/>
  <c r="I31" i="7"/>
  <c r="I32" i="7"/>
  <c r="C33" i="7"/>
  <c r="I33" i="7"/>
  <c r="I34" i="7"/>
  <c r="I35" i="7"/>
  <c r="H110" i="11"/>
  <c r="D33" i="7"/>
  <c r="F33" i="7"/>
  <c r="G107" i="11"/>
  <c r="C29" i="7"/>
  <c r="D29" i="7"/>
  <c r="F29" i="7"/>
  <c r="C30" i="7"/>
  <c r="D30" i="7"/>
  <c r="F30" i="7"/>
  <c r="I169" i="11"/>
  <c r="D69" i="7"/>
  <c r="F69" i="7"/>
  <c r="I112" i="11"/>
  <c r="D53" i="7"/>
  <c r="I28" i="11"/>
  <c r="C65" i="7"/>
  <c r="D65" i="7"/>
  <c r="F65" i="7"/>
  <c r="C27" i="7"/>
  <c r="I27" i="7"/>
  <c r="C92" i="7"/>
  <c r="I92" i="7"/>
  <c r="C28" i="7"/>
  <c r="I28" i="7"/>
  <c r="I29" i="7"/>
  <c r="I30" i="7"/>
  <c r="F70" i="11"/>
  <c r="D27" i="7"/>
  <c r="F27" i="7"/>
  <c r="B68" i="8"/>
  <c r="F68" i="8"/>
  <c r="D68" i="8"/>
  <c r="G164" i="11"/>
  <c r="D67" i="7"/>
  <c r="F67" i="7"/>
  <c r="C57" i="8"/>
  <c r="H156" i="11"/>
  <c r="D73" i="7"/>
  <c r="F73" i="7"/>
  <c r="C56" i="8"/>
  <c r="C35" i="14"/>
  <c r="C50" i="8"/>
  <c r="E36" i="8"/>
  <c r="D36" i="8"/>
  <c r="C36" i="8"/>
  <c r="I160" i="11"/>
  <c r="D74" i="7"/>
  <c r="F74" i="7"/>
  <c r="F35" i="8"/>
  <c r="E35" i="8"/>
  <c r="G153" i="11"/>
  <c r="D72" i="7"/>
  <c r="F72" i="7"/>
  <c r="D35" i="8"/>
  <c r="F150" i="11"/>
  <c r="D71" i="7"/>
  <c r="F71" i="7"/>
  <c r="C35" i="8"/>
  <c r="H38" i="14"/>
  <c r="B69" i="8"/>
  <c r="I39" i="14"/>
  <c r="C69" i="8"/>
  <c r="B102" i="7"/>
  <c r="I38" i="14"/>
  <c r="C68" i="8"/>
  <c r="H39" i="14"/>
  <c r="C37" i="8"/>
  <c r="C58" i="8"/>
  <c r="H32" i="14"/>
  <c r="F141" i="11"/>
  <c r="D92" i="7"/>
  <c r="H24" i="14"/>
  <c r="H137" i="11"/>
  <c r="D91" i="7"/>
  <c r="J17" i="14"/>
  <c r="G131" i="11"/>
  <c r="D90" i="7"/>
  <c r="I17" i="14"/>
  <c r="F127" i="11"/>
  <c r="D89" i="7"/>
  <c r="H17" i="14"/>
  <c r="G80" i="11"/>
  <c r="D28" i="7"/>
  <c r="F28" i="7"/>
  <c r="I4" i="14"/>
  <c r="H4" i="14"/>
  <c r="I124" i="11"/>
  <c r="D88" i="7"/>
  <c r="F88" i="7"/>
  <c r="E41" i="14"/>
  <c r="H123" i="11"/>
  <c r="D87" i="7"/>
  <c r="F87" i="7"/>
  <c r="G118" i="11"/>
  <c r="D86" i="7"/>
  <c r="F86" i="7"/>
  <c r="F113" i="11"/>
  <c r="D85" i="7"/>
  <c r="F85" i="7"/>
  <c r="E35" i="14"/>
  <c r="D35" i="14"/>
  <c r="F102" i="11"/>
  <c r="B35" i="14"/>
  <c r="E29" i="14"/>
  <c r="D29" i="14"/>
  <c r="B29" i="14"/>
  <c r="H49" i="11"/>
  <c r="C60" i="7"/>
  <c r="D60" i="7"/>
  <c r="F60" i="7"/>
  <c r="D18" i="14"/>
  <c r="G39" i="11"/>
  <c r="C59" i="7"/>
  <c r="D59" i="7"/>
  <c r="F59" i="7"/>
  <c r="C18" i="14"/>
  <c r="F29" i="11"/>
  <c r="C58" i="7"/>
  <c r="D58" i="7"/>
  <c r="F58" i="7"/>
  <c r="B18" i="14"/>
  <c r="H25" i="11"/>
  <c r="C64" i="7"/>
  <c r="D64" i="7"/>
  <c r="F64" i="7"/>
  <c r="D4" i="14"/>
  <c r="G12" i="11"/>
  <c r="C63" i="7"/>
  <c r="D63" i="7"/>
  <c r="F63" i="7"/>
  <c r="C4" i="14"/>
  <c r="F3" i="11"/>
  <c r="C62" i="7"/>
  <c r="D62" i="7"/>
  <c r="F62" i="7"/>
  <c r="B4" i="14"/>
  <c r="F92" i="7"/>
  <c r="F30" i="8"/>
  <c r="F29" i="8"/>
  <c r="D30" i="8"/>
  <c r="C51" i="8"/>
  <c r="F69" i="8"/>
  <c r="D69" i="8"/>
  <c r="C34" i="8"/>
  <c r="C55" i="8"/>
  <c r="E33" i="8"/>
  <c r="C54" i="8"/>
  <c r="C30" i="8"/>
  <c r="D29" i="8"/>
  <c r="C31" i="8"/>
  <c r="C52" i="8"/>
  <c r="C32" i="8"/>
  <c r="C53" i="8"/>
  <c r="F28" i="8"/>
  <c r="C49" i="8"/>
  <c r="C27" i="8"/>
  <c r="C48" i="8"/>
  <c r="B105" i="7"/>
  <c r="F147" i="11"/>
  <c r="E27" i="8"/>
  <c r="D27" i="8"/>
  <c r="E26" i="8"/>
  <c r="D26" i="8"/>
  <c r="C26" i="8"/>
  <c r="D33" i="8"/>
  <c r="C33" i="8"/>
  <c r="E30" i="8"/>
  <c r="E29" i="8"/>
  <c r="C29" i="8"/>
  <c r="F32" i="8"/>
  <c r="E32" i="8"/>
  <c r="D32" i="8"/>
  <c r="C28" i="8"/>
  <c r="D28" i="8"/>
  <c r="E28" i="8"/>
  <c r="I8" i="7"/>
  <c r="J8" i="7"/>
</calcChain>
</file>

<file path=xl/sharedStrings.xml><?xml version="1.0" encoding="utf-8"?>
<sst xmlns="http://schemas.openxmlformats.org/spreadsheetml/2006/main" count="637" uniqueCount="393">
  <si>
    <t>KH</t>
  </si>
  <si>
    <t>Name</t>
  </si>
  <si>
    <t>Gewicht in kg</t>
  </si>
  <si>
    <t>Körpertyp</t>
  </si>
  <si>
    <t>Kalorien</t>
  </si>
  <si>
    <t>Verteilung Eiweiß</t>
  </si>
  <si>
    <t xml:space="preserve">in % </t>
  </si>
  <si>
    <t>Eier</t>
  </si>
  <si>
    <t>Kalorienfaktor</t>
  </si>
  <si>
    <t>Verteilung Eiweißpulver</t>
  </si>
  <si>
    <t>Whey Protein</t>
  </si>
  <si>
    <t>in %</t>
  </si>
  <si>
    <t>entspricht xg Proteinpulver</t>
  </si>
  <si>
    <t>Beispiel Lebensmittel in g</t>
  </si>
  <si>
    <t>Magerquark</t>
  </si>
  <si>
    <t>Eier (Stück)</t>
  </si>
  <si>
    <t>Mehrkomponenten Eiweiß/ Casein</t>
  </si>
  <si>
    <t>Orange</t>
  </si>
  <si>
    <t>Kohlenhydrate aus Obst in g</t>
  </si>
  <si>
    <t xml:space="preserve">KH in g </t>
  </si>
  <si>
    <t>Apfel</t>
  </si>
  <si>
    <t>Supplements</t>
  </si>
  <si>
    <t>Avocado</t>
  </si>
  <si>
    <t>Leinöl</t>
  </si>
  <si>
    <t>Zufuhr in g pro Tag</t>
  </si>
  <si>
    <t>Mandeln</t>
  </si>
  <si>
    <t>Casein / Mehrkomponenten Eiweiß</t>
  </si>
  <si>
    <t>Verteilung auf Lebensmittel</t>
  </si>
  <si>
    <t>-</t>
  </si>
  <si>
    <t>Gemüse</t>
  </si>
  <si>
    <t>Verteilung Kohlenhydrate</t>
  </si>
  <si>
    <t xml:space="preserve">Figurziel: </t>
  </si>
  <si>
    <t xml:space="preserve">Lebensmittelberechnung Figurtag </t>
  </si>
  <si>
    <t>Gruppe A</t>
  </si>
  <si>
    <t>Gruppe B</t>
  </si>
  <si>
    <t>Gruppe C</t>
  </si>
  <si>
    <t>Gruppe D</t>
  </si>
  <si>
    <t xml:space="preserve">Obst </t>
  </si>
  <si>
    <t xml:space="preserve">Gurken </t>
  </si>
  <si>
    <t xml:space="preserve">Karotten </t>
  </si>
  <si>
    <t xml:space="preserve">Knoblauch </t>
  </si>
  <si>
    <t xml:space="preserve">Zucchini </t>
  </si>
  <si>
    <t xml:space="preserve">Broccoli </t>
  </si>
  <si>
    <t xml:space="preserve">Paprika </t>
  </si>
  <si>
    <t xml:space="preserve">Tomaten </t>
  </si>
  <si>
    <t xml:space="preserve">Radieschen </t>
  </si>
  <si>
    <t>Rhabarber</t>
  </si>
  <si>
    <t xml:space="preserve">Zwiebeln </t>
  </si>
  <si>
    <t xml:space="preserve">Blumenkohl </t>
  </si>
  <si>
    <t xml:space="preserve">Artischocke </t>
  </si>
  <si>
    <t xml:space="preserve">Spinat </t>
  </si>
  <si>
    <t>Rucola</t>
  </si>
  <si>
    <t>Kopfsalat</t>
  </si>
  <si>
    <t>Spargel</t>
  </si>
  <si>
    <t>Erdbeere</t>
  </si>
  <si>
    <t>Blaubeere</t>
  </si>
  <si>
    <t>Grapefruit</t>
  </si>
  <si>
    <t>Feigen</t>
  </si>
  <si>
    <t>Mandarine</t>
  </si>
  <si>
    <t>Papaya</t>
  </si>
  <si>
    <t xml:space="preserve">Pfirsich </t>
  </si>
  <si>
    <t>Kirschen</t>
  </si>
  <si>
    <t xml:space="preserve">Mango </t>
  </si>
  <si>
    <t xml:space="preserve">Zitrone </t>
  </si>
  <si>
    <t>Banane</t>
  </si>
  <si>
    <t>Ananas</t>
  </si>
  <si>
    <t>Walnüsse</t>
  </si>
  <si>
    <t>Cashews</t>
  </si>
  <si>
    <t>Sonnenblumenkerne</t>
  </si>
  <si>
    <t>Kürbiskerne</t>
  </si>
  <si>
    <t>Leinsamen</t>
  </si>
  <si>
    <t>Erdnüsse</t>
  </si>
  <si>
    <t>Pecan-Nüsse</t>
  </si>
  <si>
    <t>Sesamkerne</t>
  </si>
  <si>
    <t xml:space="preserve">Mandelmilch ungesüßt </t>
  </si>
  <si>
    <t xml:space="preserve">Kokosnussmilch </t>
  </si>
  <si>
    <t xml:space="preserve">Tofu </t>
  </si>
  <si>
    <t xml:space="preserve">Fettreiche Lebensmittel </t>
  </si>
  <si>
    <t>Kokosnuss</t>
  </si>
  <si>
    <t>Paranuss</t>
  </si>
  <si>
    <t xml:space="preserve">Öle: </t>
  </si>
  <si>
    <t xml:space="preserve">Kokosnussöl </t>
  </si>
  <si>
    <t xml:space="preserve">Avocadoöl </t>
  </si>
  <si>
    <t>Eiweißreiche Lebensmittel</t>
  </si>
  <si>
    <t xml:space="preserve">Hähchenbustfilet </t>
  </si>
  <si>
    <t>Schweinefilet</t>
  </si>
  <si>
    <t>Rinderfilet</t>
  </si>
  <si>
    <t xml:space="preserve">Rinderhackfleisch </t>
  </si>
  <si>
    <t>Rindertatar</t>
  </si>
  <si>
    <t>Putenbrustfilet</t>
  </si>
  <si>
    <t>Gyros</t>
  </si>
  <si>
    <t>Kassler</t>
  </si>
  <si>
    <t xml:space="preserve">Lachsschinken </t>
  </si>
  <si>
    <t xml:space="preserve">Kochschinken </t>
  </si>
  <si>
    <t>Putensalami</t>
  </si>
  <si>
    <t xml:space="preserve">Putenbrust </t>
  </si>
  <si>
    <t xml:space="preserve">Lachsfilet </t>
  </si>
  <si>
    <t xml:space="preserve">Pangasiusfilet </t>
  </si>
  <si>
    <t>Seelachs</t>
  </si>
  <si>
    <t>Zander</t>
  </si>
  <si>
    <t>Barsch</t>
  </si>
  <si>
    <t>Forelle</t>
  </si>
  <si>
    <t>Hering</t>
  </si>
  <si>
    <t xml:space="preserve">Thunfisch </t>
  </si>
  <si>
    <t>Erbsen</t>
  </si>
  <si>
    <t xml:space="preserve">Zuckerschoten </t>
  </si>
  <si>
    <t>Zuckermais</t>
  </si>
  <si>
    <t>Granatapfel</t>
  </si>
  <si>
    <t>Kaki</t>
  </si>
  <si>
    <t>Litschi</t>
  </si>
  <si>
    <t>Weintrauben</t>
  </si>
  <si>
    <t>Olivenöl</t>
  </si>
  <si>
    <t>Walnussöl</t>
  </si>
  <si>
    <t xml:space="preserve">Fleisch / Fisch in g </t>
  </si>
  <si>
    <t>Eier in Stück</t>
  </si>
  <si>
    <t xml:space="preserve">Figurziel </t>
  </si>
  <si>
    <t>Öl in ml</t>
  </si>
  <si>
    <t xml:space="preserve">Obst in g </t>
  </si>
  <si>
    <t>Fettreiche Lebensmittel in g</t>
  </si>
  <si>
    <t>Und So geht´s:</t>
  </si>
  <si>
    <t xml:space="preserve">Runden </t>
  </si>
  <si>
    <t>Lebensmittelkategorie</t>
  </si>
  <si>
    <t xml:space="preserve">Produkt in g </t>
  </si>
  <si>
    <t xml:space="preserve">Zeitpunkt </t>
  </si>
  <si>
    <t xml:space="preserve">Nutzen </t>
  </si>
  <si>
    <t>Runden in g</t>
  </si>
  <si>
    <t>Deine Figurhelfer</t>
  </si>
  <si>
    <t>Figurhelfer</t>
  </si>
  <si>
    <t>Lebensmittel mit Mengenangabe</t>
  </si>
  <si>
    <t>Gruppe</t>
  </si>
  <si>
    <t>Wassermelone</t>
  </si>
  <si>
    <t>Pflaumen</t>
  </si>
  <si>
    <t>Kiwi</t>
  </si>
  <si>
    <t>Stachelbeere</t>
  </si>
  <si>
    <t>Himbeere</t>
  </si>
  <si>
    <t>Johannisbeere</t>
  </si>
  <si>
    <t>L-Carnitin in ml</t>
  </si>
  <si>
    <t>BCAAs in Stück</t>
  </si>
  <si>
    <t>Bedarfsrechnung</t>
  </si>
  <si>
    <t>Joghurt 1,5 %</t>
  </si>
  <si>
    <t>Fettarme Milch 1,5</t>
  </si>
  <si>
    <t>Gemüse in g</t>
  </si>
  <si>
    <t xml:space="preserve">Gruppe B </t>
  </si>
  <si>
    <t xml:space="preserve">Gruppe C </t>
  </si>
  <si>
    <t xml:space="preserve">Gruppe A </t>
  </si>
  <si>
    <t xml:space="preserve">Gruppe D </t>
  </si>
  <si>
    <t>Getreide / Kartoffeln</t>
  </si>
  <si>
    <t xml:space="preserve">Haferflocken  </t>
  </si>
  <si>
    <t>Scampi</t>
  </si>
  <si>
    <t>Krabben</t>
  </si>
  <si>
    <t>Räucherlachs</t>
  </si>
  <si>
    <t>Butter</t>
  </si>
  <si>
    <t>Zaziki</t>
  </si>
  <si>
    <t>Volkornbrot</t>
  </si>
  <si>
    <t>Roggenmischbrot</t>
  </si>
  <si>
    <t>Basmati (roh)</t>
  </si>
  <si>
    <t>Quinoa (roh)</t>
  </si>
  <si>
    <t>Nudeln (roh)</t>
  </si>
  <si>
    <t>Hirse (roh)</t>
  </si>
  <si>
    <t>Amaranth (roh)</t>
  </si>
  <si>
    <t>Fetakäse</t>
  </si>
  <si>
    <t xml:space="preserve">Bratwurst </t>
  </si>
  <si>
    <t>Chiasamen</t>
  </si>
  <si>
    <t xml:space="preserve">Erdnussmus (Natur) </t>
  </si>
  <si>
    <t>Cashewmus (Natur)</t>
  </si>
  <si>
    <t>Mandelmus (Natur)</t>
  </si>
  <si>
    <t>Haselnuss</t>
  </si>
  <si>
    <t>Lebensmittel</t>
  </si>
  <si>
    <t xml:space="preserve">Kalorien </t>
  </si>
  <si>
    <t>E</t>
  </si>
  <si>
    <t>F</t>
  </si>
  <si>
    <t xml:space="preserve">Nährwerte pro 100g </t>
  </si>
  <si>
    <t>Kcal aus E</t>
  </si>
  <si>
    <t>Kcal aus KH</t>
  </si>
  <si>
    <t>Kcal aus Fett</t>
  </si>
  <si>
    <t xml:space="preserve">Eiweiß aus Lebensmittel in kcal </t>
  </si>
  <si>
    <t xml:space="preserve">in kcal  </t>
  </si>
  <si>
    <t>Kartoffeln roh</t>
  </si>
  <si>
    <t>Linsen (roh)</t>
  </si>
  <si>
    <t>Süßkartoffeln (roh)</t>
  </si>
  <si>
    <t>Getreide B</t>
  </si>
  <si>
    <t>Getreide C</t>
  </si>
  <si>
    <t>Getreide D</t>
  </si>
  <si>
    <t>Obst A</t>
  </si>
  <si>
    <t>Obst B</t>
  </si>
  <si>
    <t>Obst C</t>
  </si>
  <si>
    <t>Getreide A</t>
  </si>
  <si>
    <t xml:space="preserve">KH in kcal </t>
  </si>
  <si>
    <t xml:space="preserve">Entspricht x g </t>
  </si>
  <si>
    <t xml:space="preserve">g </t>
  </si>
  <si>
    <t>g</t>
  </si>
  <si>
    <t>Kartoffeln (roh)</t>
  </si>
  <si>
    <t>KH in g</t>
  </si>
  <si>
    <t>Birne</t>
  </si>
  <si>
    <t>Heidelbeere/ Blaubeere</t>
  </si>
  <si>
    <t xml:space="preserve">Eiweiß in g </t>
  </si>
  <si>
    <t>Fett in g</t>
  </si>
  <si>
    <t>Hähnchenflügel mit Haut</t>
  </si>
  <si>
    <t>Thunfisch  (Dose i. Öl, abgetr.)</t>
  </si>
  <si>
    <t>Fleisch / Fisch A</t>
  </si>
  <si>
    <t>Fleisch /Fisch B</t>
  </si>
  <si>
    <t>Fleisch/Fisch C</t>
  </si>
  <si>
    <t>Fleisch/Fisch D</t>
  </si>
  <si>
    <t>Milchprodukte B</t>
  </si>
  <si>
    <t>Milchprodukte C</t>
  </si>
  <si>
    <t>Milchprodukte A</t>
  </si>
  <si>
    <t xml:space="preserve">Milch 3,5 % </t>
  </si>
  <si>
    <t>Naturjoghurt 1,5 %</t>
  </si>
  <si>
    <t>Hüttenkäse 10 % F.i.TR</t>
  </si>
  <si>
    <t>Hüttenkäse 10% F.i.Tr.</t>
  </si>
  <si>
    <t xml:space="preserve">Gouda 40 % </t>
  </si>
  <si>
    <t>Parmesankäse</t>
  </si>
  <si>
    <t>Camembert 30 % F.i.Tr.</t>
  </si>
  <si>
    <t>Sojamilch</t>
  </si>
  <si>
    <t xml:space="preserve">Sojamilch </t>
  </si>
  <si>
    <t>Lactosefreie Milch</t>
  </si>
  <si>
    <t xml:space="preserve">Laktosefreie Milch </t>
  </si>
  <si>
    <t>Pistazienkerne mit Schale</t>
  </si>
  <si>
    <t xml:space="preserve">In Prozent </t>
  </si>
  <si>
    <t xml:space="preserve">Fett in kcal </t>
  </si>
  <si>
    <t>Fettreiche LM A</t>
  </si>
  <si>
    <t>Fettreiche LM B</t>
  </si>
  <si>
    <t>Fettreiche LM C</t>
  </si>
  <si>
    <t>Nüsse A</t>
  </si>
  <si>
    <t>Nüsse B</t>
  </si>
  <si>
    <t>Nüsse C</t>
  </si>
  <si>
    <t>Öle &amp; Fette A</t>
  </si>
  <si>
    <t>Aubergine</t>
  </si>
  <si>
    <t>Rote Bete</t>
  </si>
  <si>
    <t>Weißkohl</t>
  </si>
  <si>
    <t>Kohlrabi</t>
  </si>
  <si>
    <t>Porree (Lauch)</t>
  </si>
  <si>
    <t>Paprika rot</t>
  </si>
  <si>
    <t>Bohnen (grün)</t>
  </si>
  <si>
    <t>Gemüse A</t>
  </si>
  <si>
    <t>Gemüse B</t>
  </si>
  <si>
    <t>Gemüse C</t>
  </si>
  <si>
    <t>Gemüse D</t>
  </si>
  <si>
    <t>KH aus Gemüse in g</t>
  </si>
  <si>
    <t xml:space="preserve">Verteilung auf Lebensmittel </t>
  </si>
  <si>
    <t xml:space="preserve">Verteilung Fett auf Lebensmittel </t>
  </si>
  <si>
    <t xml:space="preserve">Eiweiß aus Eiweißpulver in kcal </t>
  </si>
  <si>
    <t>in kcal</t>
  </si>
  <si>
    <t>Whey Protein Vanille Inko</t>
  </si>
  <si>
    <t xml:space="preserve">Kcal/KH Durchschnittswerte der Gruppen </t>
  </si>
  <si>
    <t>KCAL</t>
  </si>
  <si>
    <t xml:space="preserve">KCAL </t>
  </si>
  <si>
    <t>Ei</t>
  </si>
  <si>
    <t>Brokkoli</t>
  </si>
  <si>
    <t>Hähnchenbrustfilet</t>
  </si>
  <si>
    <t>Gewicht:</t>
  </si>
  <si>
    <t>Flüssigkeit (Wasser, Tee, Kaffee)</t>
  </si>
  <si>
    <t>Thunfisch (dose in eigenem Saft)</t>
  </si>
  <si>
    <t>Thunfisch  (Dose, in eigenem Saft)</t>
  </si>
  <si>
    <t>1 Ei</t>
  </si>
  <si>
    <t>Stück</t>
  </si>
  <si>
    <t xml:space="preserve">Eiweiß aus Lebensmittel </t>
  </si>
  <si>
    <t>Eiweiß aus Eiweißpulver</t>
  </si>
  <si>
    <t>Prozent</t>
  </si>
  <si>
    <t xml:space="preserve">L-Glutamin </t>
  </si>
  <si>
    <t xml:space="preserve">Kreatin </t>
  </si>
  <si>
    <t xml:space="preserve">Brokkoli </t>
  </si>
  <si>
    <t>150 g</t>
  </si>
  <si>
    <t>100 g</t>
  </si>
  <si>
    <t xml:space="preserve">Erdbeeren </t>
  </si>
  <si>
    <t xml:space="preserve">Fleisch / Fisch </t>
  </si>
  <si>
    <t xml:space="preserve">Eier </t>
  </si>
  <si>
    <t xml:space="preserve">Öl </t>
  </si>
  <si>
    <t xml:space="preserve">Nudeln </t>
  </si>
  <si>
    <t xml:space="preserve">Wasser </t>
  </si>
  <si>
    <r>
      <rPr>
        <b/>
        <sz val="22"/>
        <color theme="1"/>
        <rFont val="Calibri"/>
        <family val="2"/>
        <scheme val="minor"/>
      </rPr>
      <t>Figurmacher-Tipp:</t>
    </r>
    <r>
      <rPr>
        <sz val="22"/>
        <color theme="1"/>
        <rFont val="Calibri"/>
        <family val="2"/>
        <scheme val="minor"/>
      </rPr>
      <t xml:space="preserve"> Die Figurhelfer verfügen über eine optimale Nährstoffzusammensetztung. Sie unterstützen dich daher optimal auf deinem Weg zum Ziel.</t>
    </r>
  </si>
  <si>
    <t>Gewichtsreduktion</t>
  </si>
  <si>
    <t>3. Die Gruppe zeigt dir, wie viel Gramm Du pro Tag essen darfst.</t>
  </si>
  <si>
    <t>1. Aus jeder Lebensmittelkategorie kannst Du jeweils eine Gruppe auswählen: A, B, C oder D.</t>
  </si>
  <si>
    <t>2. Du musst dich nicht auf eine Gruppe festlegen, Du darfst aus jeder Lebensmittelkategorie die Gruppe frei wählen.</t>
  </si>
  <si>
    <t>4. Die Einteilung der Lebensmittel in die Gruppen findest Du in der Lebensmittelübersicht</t>
  </si>
  <si>
    <t>5. Die ausgewählten Lebensmittel kannst Du frei über den Tag verteilt essen .</t>
  </si>
  <si>
    <t>6. Du darfst die Lebensmittel aus einer Gruppe mischen. Wichtig ist nur, dass Du nicht über die tägliche Menge kommst.</t>
  </si>
  <si>
    <t xml:space="preserve">Getreide / Kartoffeln </t>
  </si>
  <si>
    <t>Milchprodukte / Eiweißreiche Lebensmittel in g</t>
  </si>
  <si>
    <t xml:space="preserve">Getreide / Kartoffeln in g </t>
  </si>
  <si>
    <t xml:space="preserve">Hähnchenbrustfilet </t>
  </si>
  <si>
    <t>Mozzarella</t>
  </si>
  <si>
    <t>Nüsse / Samen</t>
  </si>
  <si>
    <t>Nüsse /Samen in g</t>
  </si>
  <si>
    <t xml:space="preserve">Kohlenhydrate aus anderen LM kcal </t>
  </si>
  <si>
    <t>Kichererbsen (Konserve)</t>
  </si>
  <si>
    <t>Kidneybohnen (Konserve)</t>
  </si>
  <si>
    <t xml:space="preserve">Mozzarella </t>
  </si>
  <si>
    <t>Muscle 85 Inko</t>
  </si>
  <si>
    <t>Sauerkraut</t>
  </si>
  <si>
    <t xml:space="preserve">Sahne 30 % </t>
  </si>
  <si>
    <t>Harzer Käse</t>
  </si>
  <si>
    <t xml:space="preserve">Sauerkraut </t>
  </si>
  <si>
    <t>Sahnequark 40  %</t>
  </si>
  <si>
    <t>Milchprodukte Gruppe D</t>
  </si>
  <si>
    <t>Fettreiche LM D</t>
  </si>
  <si>
    <t>Tofu</t>
  </si>
  <si>
    <t>Joghurt 3,5 %</t>
  </si>
  <si>
    <t xml:space="preserve">Haferflocken </t>
  </si>
  <si>
    <t xml:space="preserve">MCT Öl </t>
  </si>
  <si>
    <t xml:space="preserve">Veganz Soja Schnetzel </t>
  </si>
  <si>
    <t xml:space="preserve">Quorn Hack </t>
  </si>
  <si>
    <t xml:space="preserve">Quorn Hackfleisch </t>
  </si>
  <si>
    <t xml:space="preserve">Bacon </t>
  </si>
  <si>
    <t>Like Meat Filet Steak</t>
  </si>
  <si>
    <t>Kokosmehl</t>
  </si>
  <si>
    <t>Mandelmehl</t>
  </si>
  <si>
    <t xml:space="preserve">Dinkelmehl Vollkorn </t>
  </si>
  <si>
    <t>Mandelmilch ungesüßt</t>
  </si>
  <si>
    <t>Vollmilchschokolade</t>
  </si>
  <si>
    <t xml:space="preserve">Honig </t>
  </si>
  <si>
    <t>Salzstangen</t>
  </si>
  <si>
    <t>Fruchtgummi</t>
  </si>
  <si>
    <t>Nuss-Nougat-Creme</t>
  </si>
  <si>
    <t>Milcheis</t>
  </si>
  <si>
    <t>Wassereis</t>
  </si>
  <si>
    <t>Götterspeise</t>
  </si>
  <si>
    <t>Rote Grütze</t>
  </si>
  <si>
    <t>Saftschorle</t>
  </si>
  <si>
    <t>Latte Macchiato</t>
  </si>
  <si>
    <t>Bier, Pils</t>
  </si>
  <si>
    <t>Weizenbier</t>
  </si>
  <si>
    <t>Alkoholfreies Bier</t>
  </si>
  <si>
    <t>Weißwein (trocken)</t>
  </si>
  <si>
    <t>Rotwein (trocken)</t>
  </si>
  <si>
    <t>&lt;</t>
  </si>
  <si>
    <t xml:space="preserve">Lakritze </t>
  </si>
  <si>
    <t xml:space="preserve">Zartbitter Schokolade 70 % </t>
  </si>
  <si>
    <t>Popcorn m. zucker</t>
  </si>
  <si>
    <t>Konfitüre</t>
  </si>
  <si>
    <t>Kartoffelchips</t>
  </si>
  <si>
    <t>Kalorienreiche Getränke A</t>
  </si>
  <si>
    <t>Kalorienreiche Getränke B</t>
  </si>
  <si>
    <t>Kalorienreiche Getränke C</t>
  </si>
  <si>
    <t>Süßigkeiten und Snacks A</t>
  </si>
  <si>
    <t>Süßigkeiten und Snacks B</t>
  </si>
  <si>
    <t>Süßigkeiten und Snacks C</t>
  </si>
  <si>
    <t>Süßigkeiten und Snacks D</t>
  </si>
  <si>
    <t>ml</t>
  </si>
  <si>
    <t>Flüssigkeitszufuhr</t>
  </si>
  <si>
    <t>Wasser</t>
  </si>
  <si>
    <t>Kräutertee</t>
  </si>
  <si>
    <t>Ingwerwasser</t>
  </si>
  <si>
    <t xml:space="preserve">Persönlicher Baukasten von: </t>
  </si>
  <si>
    <t xml:space="preserve">Deine Lebensmittel für einen Tag </t>
  </si>
  <si>
    <t xml:space="preserve">Beispiel Tag </t>
  </si>
  <si>
    <t>Süßigkeiten / Snacks</t>
  </si>
  <si>
    <t>Kalorienhaltige Getränke</t>
  </si>
  <si>
    <t>Joghurt</t>
  </si>
  <si>
    <t>Mustermann</t>
  </si>
  <si>
    <t xml:space="preserve">35 - 45g </t>
  </si>
  <si>
    <t xml:space="preserve">Riegel </t>
  </si>
  <si>
    <t>bei Bedarf</t>
  </si>
  <si>
    <t>figurfreundlicher Snack</t>
  </si>
  <si>
    <t>35-45g</t>
  </si>
  <si>
    <t xml:space="preserve">Fisch/Fleisch </t>
  </si>
  <si>
    <t>50% morgens/vor  und 50% abends/nach dem Training</t>
  </si>
  <si>
    <t xml:space="preserve">vor dem Training </t>
  </si>
  <si>
    <t>nach Bedarf</t>
  </si>
  <si>
    <t xml:space="preserve">Kalorien gerundet </t>
  </si>
  <si>
    <t>Whey in g</t>
  </si>
  <si>
    <t>Casein in g</t>
  </si>
  <si>
    <t>Andre</t>
  </si>
  <si>
    <t>Kaffee (schwarz)</t>
  </si>
  <si>
    <t xml:space="preserve">FFM </t>
  </si>
  <si>
    <t>FFM Faktor</t>
  </si>
  <si>
    <t>Trainingstage</t>
  </si>
  <si>
    <t>M1</t>
  </si>
  <si>
    <t>M2</t>
  </si>
  <si>
    <t>M3</t>
  </si>
  <si>
    <t>M5</t>
  </si>
  <si>
    <t>M6</t>
  </si>
  <si>
    <t>M4 (Mahlzeit nach dem Training)</t>
  </si>
  <si>
    <t>Intra- / Post-Workout Shake</t>
  </si>
  <si>
    <t xml:space="preserve">M6 (unbegrenzte Menge Gemüse) </t>
  </si>
  <si>
    <t xml:space="preserve">M7 (Shake vor dem Schlafen gehen) Whey/Casein in g </t>
  </si>
  <si>
    <t>Muster</t>
  </si>
  <si>
    <t xml:space="preserve">Abnehmen </t>
  </si>
  <si>
    <t>Eiweiß in g</t>
  </si>
  <si>
    <t xml:space="preserve">Fett in g </t>
  </si>
  <si>
    <t xml:space="preserve">Trainingsfrei </t>
  </si>
  <si>
    <t>M7 (Shake vor dem Schlafen gehen) Whey/Casein in g + gesunde Fette</t>
  </si>
  <si>
    <t>M5 + 2 Tassen Gemüse</t>
  </si>
  <si>
    <t>M4 + 2 Tassen Gemüse</t>
  </si>
  <si>
    <t>Grieß</t>
  </si>
  <si>
    <t>Reis (braun oder weiß)</t>
  </si>
  <si>
    <t>Ganze Eier</t>
  </si>
  <si>
    <t>Fischöl</t>
  </si>
  <si>
    <t>M</t>
  </si>
  <si>
    <t xml:space="preserve"> </t>
  </si>
  <si>
    <t>Wasser in l</t>
  </si>
  <si>
    <t xml:space="preserve">pro Tag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</si>
</sst>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\ &quot;g&quot;"/>
    <numFmt numFmtId="166" formatCode="0\ &quot;ml&quot;"/>
    <numFmt numFmtId="167" formatCode="0\ &quot;kg&quot;"/>
    <numFmt numFmtId="168" formatCode="0\ &quot;kcal&quot;"/>
    <numFmt numFmtId="169" formatCode="0\ &quot;Stück&quot;\ "/>
  </numFmts>
  <fonts count="4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color theme="3" tint="0.3999755851924192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C5006A"/>
      <name val="Calibri"/>
      <family val="2"/>
      <scheme val="minor"/>
    </font>
    <font>
      <b/>
      <sz val="20"/>
      <color rgb="FFC5006A"/>
      <name val="Calibri"/>
      <family val="2"/>
      <scheme val="minor"/>
    </font>
    <font>
      <b/>
      <sz val="22"/>
      <color rgb="FFB60057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36"/>
      <color rgb="FFC5006A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5006A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scheme val="minor"/>
    </font>
    <font>
      <b/>
      <sz val="14"/>
      <color rgb="FFCB5097"/>
      <name val="Calibri"/>
      <scheme val="minor"/>
    </font>
    <font>
      <b/>
      <sz val="36"/>
      <color rgb="FFCB5097"/>
      <name val="Calibri"/>
      <scheme val="minor"/>
    </font>
    <font>
      <b/>
      <sz val="24"/>
      <color rgb="FFDD48A2"/>
      <name val="Calibri"/>
      <scheme val="minor"/>
    </font>
    <font>
      <sz val="22"/>
      <color theme="0"/>
      <name val="Calibri"/>
      <scheme val="minor"/>
    </font>
    <font>
      <b/>
      <sz val="20"/>
      <color theme="0"/>
      <name val="Calibri"/>
      <scheme val="minor"/>
    </font>
    <font>
      <sz val="14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21B7D"/>
        <bgColor indexed="64"/>
      </patternFill>
    </fill>
    <fill>
      <patternFill patternType="solid">
        <fgColor rgb="FFC5006A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B509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auto="1"/>
      </left>
      <right style="medium">
        <color theme="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 style="medium">
        <color auto="1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auto="1"/>
      </left>
      <right/>
      <top style="medium">
        <color theme="0"/>
      </top>
      <bottom/>
      <diagonal/>
    </border>
  </borders>
  <cellStyleXfs count="26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11">
    <xf numFmtId="0" fontId="0" fillId="0" borderId="0" xfId="0"/>
    <xf numFmtId="0" fontId="0" fillId="0" borderId="0" xfId="0" applyFill="1"/>
    <xf numFmtId="3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1" fontId="6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2" fontId="7" fillId="0" borderId="0" xfId="0" applyNumberFormat="1" applyFont="1" applyFill="1" applyBorder="1"/>
    <xf numFmtId="0" fontId="7" fillId="0" borderId="0" xfId="0" applyFont="1" applyFill="1" applyBorder="1"/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9" fontId="6" fillId="0" borderId="2" xfId="0" applyNumberFormat="1" applyFont="1" applyFill="1" applyBorder="1" applyAlignment="1">
      <alignment horizontal="center"/>
    </xf>
    <xf numFmtId="0" fontId="4" fillId="0" borderId="17" xfId="0" applyFont="1" applyFill="1" applyBorder="1"/>
    <xf numFmtId="0" fontId="0" fillId="0" borderId="17" xfId="0" applyFont="1" applyFill="1" applyBorder="1"/>
    <xf numFmtId="0" fontId="0" fillId="0" borderId="19" xfId="0" applyFont="1" applyFill="1" applyBorder="1"/>
    <xf numFmtId="9" fontId="6" fillId="0" borderId="6" xfId="0" applyNumberFormat="1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13" fillId="0" borderId="7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4" xfId="0" applyFill="1" applyBorder="1"/>
    <xf numFmtId="0" fontId="17" fillId="0" borderId="0" xfId="0" applyFont="1" applyFill="1" applyBorder="1"/>
    <xf numFmtId="0" fontId="0" fillId="0" borderId="26" xfId="0" applyFill="1" applyBorder="1"/>
    <xf numFmtId="1" fontId="0" fillId="0" borderId="25" xfId="0" applyNumberFormat="1" applyFill="1" applyBorder="1"/>
    <xf numFmtId="0" fontId="4" fillId="0" borderId="32" xfId="0" applyFont="1" applyBorder="1"/>
    <xf numFmtId="0" fontId="4" fillId="0" borderId="33" xfId="0" applyFont="1" applyBorder="1"/>
    <xf numFmtId="0" fontId="0" fillId="0" borderId="21" xfId="0" applyBorder="1" applyAlignment="1">
      <alignment horizontal="center"/>
    </xf>
    <xf numFmtId="0" fontId="4" fillId="0" borderId="34" xfId="0" applyFont="1" applyBorder="1"/>
    <xf numFmtId="1" fontId="0" fillId="0" borderId="20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" xfId="0" applyNumberFormat="1" applyFill="1" applyBorder="1"/>
    <xf numFmtId="0" fontId="11" fillId="0" borderId="0" xfId="0" applyFont="1" applyBorder="1"/>
    <xf numFmtId="0" fontId="2" fillId="0" borderId="0" xfId="0" applyFont="1" applyAlignment="1">
      <alignment vertical="center"/>
    </xf>
    <xf numFmtId="0" fontId="3" fillId="3" borderId="7" xfId="0" applyFont="1" applyFill="1" applyBorder="1" applyAlignment="1">
      <alignment horizontal="center"/>
    </xf>
    <xf numFmtId="0" fontId="14" fillId="3" borderId="9" xfId="0" applyFont="1" applyFill="1" applyBorder="1"/>
    <xf numFmtId="3" fontId="3" fillId="3" borderId="16" xfId="0" applyNumberFormat="1" applyFont="1" applyFill="1" applyBorder="1" applyAlignment="1">
      <alignment horizontal="center"/>
    </xf>
    <xf numFmtId="0" fontId="16" fillId="3" borderId="9" xfId="0" applyFont="1" applyFill="1" applyBorder="1" applyAlignment="1">
      <alignment horizontal="right"/>
    </xf>
    <xf numFmtId="2" fontId="15" fillId="3" borderId="16" xfId="0" applyNumberFormat="1" applyFont="1" applyFill="1" applyBorder="1" applyAlignment="1">
      <alignment horizontal="center"/>
    </xf>
    <xf numFmtId="3" fontId="3" fillId="3" borderId="38" xfId="0" applyNumberFormat="1" applyFont="1" applyFill="1" applyBorder="1" applyAlignment="1">
      <alignment horizontal="center"/>
    </xf>
    <xf numFmtId="3" fontId="3" fillId="3" borderId="31" xfId="0" applyNumberFormat="1" applyFont="1" applyFill="1" applyBorder="1" applyAlignment="1">
      <alignment horizontal="center"/>
    </xf>
    <xf numFmtId="3" fontId="3" fillId="3" borderId="24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/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4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45" xfId="0" applyFont="1" applyBorder="1"/>
    <xf numFmtId="0" fontId="25" fillId="0" borderId="0" xfId="0" applyFont="1" applyBorder="1"/>
    <xf numFmtId="0" fontId="25" fillId="0" borderId="44" xfId="0" applyFont="1" applyBorder="1"/>
    <xf numFmtId="0" fontId="25" fillId="0" borderId="45" xfId="0" applyFont="1" applyBorder="1" applyAlignment="1">
      <alignment vertical="center"/>
    </xf>
    <xf numFmtId="0" fontId="25" fillId="0" borderId="41" xfId="0" applyFont="1" applyBorder="1"/>
    <xf numFmtId="0" fontId="19" fillId="2" borderId="9" xfId="0" applyFont="1" applyFill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/>
    <xf numFmtId="0" fontId="28" fillId="0" borderId="0" xfId="0" applyFont="1" applyBorder="1"/>
    <xf numFmtId="0" fontId="25" fillId="0" borderId="41" xfId="0" applyFont="1" applyBorder="1" applyAlignment="1">
      <alignment vertical="center"/>
    </xf>
    <xf numFmtId="0" fontId="3" fillId="3" borderId="2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1" fillId="0" borderId="0" xfId="0" applyFont="1"/>
    <xf numFmtId="0" fontId="11" fillId="0" borderId="23" xfId="0" applyFont="1" applyBorder="1"/>
    <xf numFmtId="0" fontId="11" fillId="0" borderId="39" xfId="0" applyFont="1" applyBorder="1"/>
    <xf numFmtId="0" fontId="11" fillId="0" borderId="24" xfId="0" applyFont="1" applyBorder="1"/>
    <xf numFmtId="0" fontId="11" fillId="0" borderId="40" xfId="0" applyFont="1" applyBorder="1" applyAlignment="1">
      <alignment vertical="center"/>
    </xf>
    <xf numFmtId="0" fontId="11" fillId="0" borderId="41" xfId="0" applyFont="1" applyBorder="1"/>
    <xf numFmtId="0" fontId="11" fillId="0" borderId="40" xfId="0" applyFont="1" applyBorder="1"/>
    <xf numFmtId="0" fontId="11" fillId="0" borderId="40" xfId="0" applyFont="1" applyFill="1" applyBorder="1" applyAlignment="1">
      <alignment vertical="center"/>
    </xf>
    <xf numFmtId="0" fontId="11" fillId="0" borderId="29" xfId="0" applyFont="1" applyBorder="1"/>
    <xf numFmtId="0" fontId="11" fillId="0" borderId="42" xfId="0" applyFont="1" applyBorder="1"/>
    <xf numFmtId="0" fontId="11" fillId="0" borderId="30" xfId="0" applyFont="1" applyBorder="1"/>
    <xf numFmtId="0" fontId="11" fillId="0" borderId="13" xfId="0" applyFont="1" applyBorder="1"/>
    <xf numFmtId="0" fontId="11" fillId="0" borderId="43" xfId="0" applyFont="1" applyBorder="1"/>
    <xf numFmtId="0" fontId="11" fillId="0" borderId="15" xfId="0" applyFont="1" applyBorder="1"/>
    <xf numFmtId="0" fontId="11" fillId="0" borderId="9" xfId="0" applyFont="1" applyBorder="1"/>
    <xf numFmtId="0" fontId="11" fillId="0" borderId="45" xfId="0" applyFont="1" applyBorder="1"/>
    <xf numFmtId="0" fontId="11" fillId="0" borderId="46" xfId="0" applyFont="1" applyBorder="1"/>
    <xf numFmtId="0" fontId="11" fillId="0" borderId="23" xfId="0" applyFont="1" applyBorder="1" applyAlignment="1">
      <alignment vertical="center"/>
    </xf>
    <xf numFmtId="0" fontId="11" fillId="0" borderId="44" xfId="0" applyFont="1" applyBorder="1"/>
    <xf numFmtId="0" fontId="11" fillId="0" borderId="29" xfId="0" applyFont="1" applyBorder="1" applyAlignment="1">
      <alignment vertical="center"/>
    </xf>
    <xf numFmtId="0" fontId="11" fillId="0" borderId="4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1" fillId="0" borderId="0" xfId="0" applyFont="1" applyAlignment="1"/>
    <xf numFmtId="0" fontId="5" fillId="0" borderId="0" xfId="0" applyFont="1" applyFill="1" applyBorder="1" applyAlignment="1">
      <alignment horizontal="left"/>
    </xf>
    <xf numFmtId="0" fontId="11" fillId="0" borderId="40" xfId="0" applyFont="1" applyBorder="1" applyAlignment="1"/>
    <xf numFmtId="0" fontId="11" fillId="0" borderId="0" xfId="0" applyFont="1" applyBorder="1" applyAlignment="1"/>
    <xf numFmtId="1" fontId="11" fillId="0" borderId="40" xfId="0" applyNumberFormat="1" applyFont="1" applyBorder="1" applyAlignment="1">
      <alignment vertical="center"/>
    </xf>
    <xf numFmtId="1" fontId="7" fillId="0" borderId="0" xfId="0" applyNumberFormat="1" applyFont="1" applyFill="1" applyBorder="1"/>
    <xf numFmtId="1" fontId="11" fillId="0" borderId="0" xfId="0" applyNumberFormat="1" applyFont="1" applyBorder="1" applyAlignment="1">
      <alignment vertical="center"/>
    </xf>
    <xf numFmtId="0" fontId="4" fillId="0" borderId="45" xfId="0" applyFont="1" applyFill="1" applyBorder="1"/>
    <xf numFmtId="9" fontId="0" fillId="0" borderId="51" xfId="0" applyNumberFormat="1" applyFill="1" applyBorder="1" applyAlignment="1">
      <alignment horizontal="center"/>
    </xf>
    <xf numFmtId="1" fontId="11" fillId="0" borderId="41" xfId="0" applyNumberFormat="1" applyFont="1" applyBorder="1" applyAlignment="1">
      <alignment vertical="center"/>
    </xf>
    <xf numFmtId="9" fontId="0" fillId="0" borderId="7" xfId="0" applyNumberFormat="1" applyFill="1" applyBorder="1" applyAlignment="1">
      <alignment horizontal="center"/>
    </xf>
    <xf numFmtId="0" fontId="14" fillId="3" borderId="44" xfId="0" applyFont="1" applyFill="1" applyBorder="1"/>
    <xf numFmtId="0" fontId="3" fillId="3" borderId="54" xfId="0" applyFont="1" applyFill="1" applyBorder="1" applyAlignment="1">
      <alignment horizontal="center"/>
    </xf>
    <xf numFmtId="1" fontId="0" fillId="0" borderId="53" xfId="0" applyNumberFormat="1" applyFill="1" applyBorder="1"/>
    <xf numFmtId="0" fontId="0" fillId="0" borderId="38" xfId="0" applyFill="1" applyBorder="1"/>
    <xf numFmtId="0" fontId="0" fillId="0" borderId="56" xfId="0" applyFill="1" applyBorder="1"/>
    <xf numFmtId="0" fontId="0" fillId="0" borderId="24" xfId="0" applyFill="1" applyBorder="1"/>
    <xf numFmtId="0" fontId="4" fillId="0" borderId="32" xfId="0" applyFont="1" applyFill="1" applyBorder="1"/>
    <xf numFmtId="0" fontId="4" fillId="0" borderId="33" xfId="0" applyFont="1" applyFill="1" applyBorder="1"/>
    <xf numFmtId="9" fontId="0" fillId="0" borderId="57" xfId="0" applyNumberFormat="1" applyFill="1" applyBorder="1" applyAlignment="1">
      <alignment horizontal="center"/>
    </xf>
    <xf numFmtId="0" fontId="0" fillId="0" borderId="57" xfId="0" applyFill="1" applyBorder="1"/>
    <xf numFmtId="0" fontId="4" fillId="0" borderId="0" xfId="0" applyFont="1" applyFill="1" applyBorder="1"/>
    <xf numFmtId="0" fontId="4" fillId="0" borderId="25" xfId="0" applyFont="1" applyFill="1" applyBorder="1"/>
    <xf numFmtId="0" fontId="11" fillId="0" borderId="0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1" fontId="11" fillId="0" borderId="24" xfId="0" applyNumberFormat="1" applyFont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9" fontId="0" fillId="0" borderId="0" xfId="0" applyNumberForma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7" xfId="0" applyNumberFormat="1" applyFill="1" applyBorder="1"/>
    <xf numFmtId="0" fontId="5" fillId="0" borderId="7" xfId="0" applyFont="1" applyFill="1" applyBorder="1" applyAlignment="1">
      <alignment horizontal="left"/>
    </xf>
    <xf numFmtId="1" fontId="7" fillId="0" borderId="7" xfId="0" applyNumberFormat="1" applyFont="1" applyFill="1" applyBorder="1"/>
    <xf numFmtId="0" fontId="7" fillId="0" borderId="7" xfId="0" applyFont="1" applyFill="1" applyBorder="1"/>
    <xf numFmtId="0" fontId="0" fillId="0" borderId="52" xfId="0" applyFill="1" applyBorder="1"/>
    <xf numFmtId="3" fontId="0" fillId="0" borderId="7" xfId="0" applyNumberFormat="1" applyFill="1" applyBorder="1"/>
    <xf numFmtId="0" fontId="0" fillId="0" borderId="42" xfId="0" applyBorder="1"/>
    <xf numFmtId="1" fontId="11" fillId="0" borderId="42" xfId="0" applyNumberFormat="1" applyFont="1" applyBorder="1" applyAlignment="1">
      <alignment vertical="center"/>
    </xf>
    <xf numFmtId="9" fontId="0" fillId="0" borderId="58" xfId="0" applyNumberFormat="1" applyFill="1" applyBorder="1" applyAlignment="1">
      <alignment horizontal="center"/>
    </xf>
    <xf numFmtId="1" fontId="0" fillId="0" borderId="58" xfId="0" applyNumberFormat="1" applyFill="1" applyBorder="1" applyAlignment="1">
      <alignment horizontal="center"/>
    </xf>
    <xf numFmtId="1" fontId="0" fillId="0" borderId="58" xfId="0" applyNumberFormat="1" applyFill="1" applyBorder="1"/>
    <xf numFmtId="0" fontId="0" fillId="0" borderId="58" xfId="0" applyFill="1" applyBorder="1"/>
    <xf numFmtId="0" fontId="4" fillId="0" borderId="34" xfId="0" applyFont="1" applyFill="1" applyBorder="1"/>
    <xf numFmtId="9" fontId="0" fillId="0" borderId="56" xfId="0" applyNumberFormat="1" applyFill="1" applyBorder="1" applyAlignment="1">
      <alignment horizontal="center"/>
    </xf>
    <xf numFmtId="1" fontId="0" fillId="0" borderId="56" xfId="0" applyNumberFormat="1" applyFill="1" applyBorder="1" applyAlignment="1">
      <alignment horizontal="center"/>
    </xf>
    <xf numFmtId="1" fontId="0" fillId="0" borderId="56" xfId="0" applyNumberFormat="1" applyFill="1" applyBorder="1"/>
    <xf numFmtId="1" fontId="0" fillId="0" borderId="57" xfId="0" applyNumberFormat="1" applyFill="1" applyBorder="1" applyAlignment="1">
      <alignment horizontal="center"/>
    </xf>
    <xf numFmtId="1" fontId="0" fillId="0" borderId="57" xfId="0" applyNumberFormat="1" applyFill="1" applyBorder="1"/>
    <xf numFmtId="1" fontId="0" fillId="0" borderId="24" xfId="0" applyNumberFormat="1" applyFill="1" applyBorder="1"/>
    <xf numFmtId="1" fontId="0" fillId="0" borderId="41" xfId="0" applyNumberFormat="1" applyFill="1" applyBorder="1"/>
    <xf numFmtId="1" fontId="0" fillId="0" borderId="30" xfId="0" applyNumberFormat="1" applyFill="1" applyBorder="1"/>
    <xf numFmtId="1" fontId="11" fillId="0" borderId="39" xfId="0" applyNumberFormat="1" applyFont="1" applyBorder="1" applyAlignment="1">
      <alignment vertical="center"/>
    </xf>
    <xf numFmtId="1" fontId="11" fillId="0" borderId="39" xfId="0" applyNumberFormat="1" applyFont="1" applyBorder="1" applyAlignment="1">
      <alignment horizontal="center" vertical="center"/>
    </xf>
    <xf numFmtId="1" fontId="11" fillId="0" borderId="24" xfId="0" applyNumberFormat="1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1" fontId="0" fillId="0" borderId="42" xfId="0" applyNumberFormat="1" applyFill="1" applyBorder="1" applyAlignment="1">
      <alignment horizontal="center"/>
    </xf>
    <xf numFmtId="0" fontId="4" fillId="0" borderId="60" xfId="0" applyFont="1" applyFill="1" applyBorder="1"/>
    <xf numFmtId="3" fontId="0" fillId="0" borderId="58" xfId="0" applyNumberFormat="1" applyFill="1" applyBorder="1"/>
    <xf numFmtId="1" fontId="4" fillId="0" borderId="56" xfId="0" applyNumberFormat="1" applyFont="1" applyFill="1" applyBorder="1" applyAlignment="1">
      <alignment horizontal="center"/>
    </xf>
    <xf numFmtId="3" fontId="0" fillId="0" borderId="24" xfId="0" applyNumberFormat="1" applyFill="1" applyBorder="1"/>
    <xf numFmtId="1" fontId="6" fillId="0" borderId="41" xfId="0" applyNumberFormat="1" applyFont="1" applyFill="1" applyBorder="1"/>
    <xf numFmtId="0" fontId="5" fillId="0" borderId="32" xfId="0" applyFont="1" applyFill="1" applyBorder="1" applyAlignment="1">
      <alignment horizontal="left"/>
    </xf>
    <xf numFmtId="3" fontId="0" fillId="0" borderId="41" xfId="0" applyNumberFormat="1" applyFill="1" applyBorder="1"/>
    <xf numFmtId="0" fontId="5" fillId="0" borderId="33" xfId="0" applyFont="1" applyFill="1" applyBorder="1" applyAlignment="1">
      <alignment horizontal="left"/>
    </xf>
    <xf numFmtId="1" fontId="7" fillId="0" borderId="57" xfId="0" applyNumberFormat="1" applyFont="1" applyFill="1" applyBorder="1"/>
    <xf numFmtId="0" fontId="7" fillId="0" borderId="57" xfId="0" applyFont="1" applyFill="1" applyBorder="1"/>
    <xf numFmtId="3" fontId="0" fillId="0" borderId="30" xfId="0" applyNumberFormat="1" applyFill="1" applyBorder="1"/>
    <xf numFmtId="0" fontId="4" fillId="0" borderId="10" xfId="0" applyFont="1" applyFill="1" applyBorder="1"/>
    <xf numFmtId="0" fontId="0" fillId="0" borderId="35" xfId="0" applyFill="1" applyBorder="1"/>
    <xf numFmtId="0" fontId="0" fillId="0" borderId="20" xfId="0" applyFill="1" applyBorder="1"/>
    <xf numFmtId="0" fontId="0" fillId="0" borderId="21" xfId="0" applyFill="1" applyBorder="1"/>
    <xf numFmtId="0" fontId="4" fillId="0" borderId="49" xfId="0" applyFont="1" applyFill="1" applyBorder="1"/>
    <xf numFmtId="0" fontId="4" fillId="0" borderId="27" xfId="0" applyFont="1" applyFill="1" applyBorder="1"/>
    <xf numFmtId="1" fontId="0" fillId="0" borderId="50" xfId="0" applyNumberFormat="1" applyFill="1" applyBorder="1" applyAlignment="1">
      <alignment horizontal="center"/>
    </xf>
    <xf numFmtId="1" fontId="0" fillId="0" borderId="36" xfId="0" applyNumberFormat="1" applyFill="1" applyBorder="1" applyAlignment="1">
      <alignment horizontal="center"/>
    </xf>
    <xf numFmtId="9" fontId="0" fillId="0" borderId="55" xfId="0" applyNumberFormat="1" applyFill="1" applyBorder="1" applyAlignment="1">
      <alignment horizontal="center"/>
    </xf>
    <xf numFmtId="9" fontId="0" fillId="0" borderId="18" xfId="0" applyNumberFormat="1" applyFill="1" applyBorder="1" applyAlignment="1">
      <alignment horizontal="center"/>
    </xf>
    <xf numFmtId="9" fontId="0" fillId="0" borderId="37" xfId="0" applyNumberFormat="1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11" xfId="0" applyNumberFormat="1" applyFill="1" applyBorder="1"/>
    <xf numFmtId="0" fontId="0" fillId="0" borderId="11" xfId="0" applyFill="1" applyBorder="1"/>
    <xf numFmtId="1" fontId="0" fillId="0" borderId="15" xfId="0" applyNumberFormat="1" applyFill="1" applyBorder="1"/>
    <xf numFmtId="0" fontId="0" fillId="0" borderId="9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59" xfId="0" applyFont="1" applyFill="1" applyBorder="1" applyAlignment="1">
      <alignment horizontal="center"/>
    </xf>
    <xf numFmtId="0" fontId="0" fillId="0" borderId="45" xfId="0" applyBorder="1"/>
    <xf numFmtId="0" fontId="25" fillId="0" borderId="39" xfId="0" applyFont="1" applyBorder="1" applyAlignment="1">
      <alignment vertical="center"/>
    </xf>
    <xf numFmtId="0" fontId="11" fillId="0" borderId="42" xfId="0" applyFont="1" applyBorder="1" applyAlignment="1"/>
    <xf numFmtId="1" fontId="11" fillId="0" borderId="11" xfId="0" applyNumberFormat="1" applyFont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12" fillId="0" borderId="13" xfId="0" applyFont="1" applyFill="1" applyBorder="1"/>
    <xf numFmtId="0" fontId="3" fillId="3" borderId="14" xfId="0" applyFont="1" applyFill="1" applyBorder="1" applyAlignment="1">
      <alignment horizontal="center" vertical="center"/>
    </xf>
    <xf numFmtId="1" fontId="11" fillId="0" borderId="15" xfId="0" applyNumberFormat="1" applyFont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/>
    </xf>
    <xf numFmtId="0" fontId="4" fillId="0" borderId="0" xfId="0" applyFont="1"/>
    <xf numFmtId="0" fontId="31" fillId="0" borderId="0" xfId="0" applyFont="1" applyBorder="1"/>
    <xf numFmtId="0" fontId="11" fillId="0" borderId="0" xfId="0" applyFont="1" applyBorder="1" applyAlignment="1">
      <alignment vertical="top" wrapText="1"/>
    </xf>
    <xf numFmtId="0" fontId="32" fillId="0" borderId="0" xfId="0" applyFont="1" applyBorder="1"/>
    <xf numFmtId="0" fontId="11" fillId="0" borderId="0" xfId="0" applyFont="1" applyBorder="1" applyAlignment="1">
      <alignment horizontal="left" vertical="top" wrapText="1"/>
    </xf>
    <xf numFmtId="1" fontId="11" fillId="0" borderId="0" xfId="0" applyNumberFormat="1" applyFont="1" applyFill="1" applyBorder="1" applyAlignment="1">
      <alignment horizontal="left" vertical="center"/>
    </xf>
    <xf numFmtId="0" fontId="31" fillId="0" borderId="0" xfId="0" applyFont="1" applyFill="1" applyBorder="1"/>
    <xf numFmtId="0" fontId="33" fillId="0" borderId="0" xfId="0" applyFont="1" applyBorder="1" applyAlignment="1">
      <alignment horizontal="left" vertical="top" wrapText="1"/>
    </xf>
    <xf numFmtId="9" fontId="0" fillId="0" borderId="7" xfId="67" applyFont="1" applyFill="1" applyBorder="1" applyAlignment="1">
      <alignment horizontal="center" vertical="center"/>
    </xf>
    <xf numFmtId="0" fontId="4" fillId="0" borderId="61" xfId="0" applyFont="1" applyFill="1" applyBorder="1"/>
    <xf numFmtId="165" fontId="27" fillId="0" borderId="27" xfId="0" applyNumberFormat="1" applyFont="1" applyBorder="1" applyAlignment="1">
      <alignment horizontal="center" vertical="center"/>
    </xf>
    <xf numFmtId="165" fontId="27" fillId="0" borderId="18" xfId="0" applyNumberFormat="1" applyFont="1" applyBorder="1" applyAlignment="1">
      <alignment horizontal="center"/>
    </xf>
    <xf numFmtId="165" fontId="27" fillId="0" borderId="1" xfId="0" applyNumberFormat="1" applyFont="1" applyBorder="1" applyAlignment="1">
      <alignment horizontal="center"/>
    </xf>
    <xf numFmtId="165" fontId="27" fillId="0" borderId="18" xfId="0" applyNumberFormat="1" applyFont="1" applyBorder="1" applyAlignment="1">
      <alignment horizontal="center" vertical="center"/>
    </xf>
    <xf numFmtId="165" fontId="27" fillId="0" borderId="1" xfId="0" applyNumberFormat="1" applyFont="1" applyBorder="1" applyAlignment="1">
      <alignment horizontal="center" vertical="center"/>
    </xf>
    <xf numFmtId="165" fontId="27" fillId="0" borderId="27" xfId="0" applyNumberFormat="1" applyFont="1" applyBorder="1" applyAlignment="1">
      <alignment horizontal="center"/>
    </xf>
    <xf numFmtId="165" fontId="27" fillId="0" borderId="47" xfId="0" applyNumberFormat="1" applyFont="1" applyBorder="1" applyAlignment="1">
      <alignment horizontal="center"/>
    </xf>
    <xf numFmtId="165" fontId="27" fillId="0" borderId="17" xfId="0" applyNumberFormat="1" applyFont="1" applyBorder="1" applyAlignment="1">
      <alignment horizontal="center"/>
    </xf>
    <xf numFmtId="165" fontId="27" fillId="0" borderId="36" xfId="0" applyNumberFormat="1" applyFont="1" applyBorder="1" applyAlignment="1">
      <alignment horizontal="center"/>
    </xf>
    <xf numFmtId="1" fontId="27" fillId="0" borderId="27" xfId="0" applyNumberFormat="1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1" fontId="27" fillId="0" borderId="18" xfId="0" applyNumberFormat="1" applyFont="1" applyBorder="1" applyAlignment="1">
      <alignment horizontal="center"/>
    </xf>
    <xf numFmtId="1" fontId="27" fillId="0" borderId="19" xfId="0" applyNumberFormat="1" applyFont="1" applyBorder="1" applyAlignment="1">
      <alignment horizontal="center"/>
    </xf>
    <xf numFmtId="166" fontId="27" fillId="0" borderId="27" xfId="0" applyNumberFormat="1" applyFont="1" applyBorder="1" applyAlignment="1">
      <alignment horizontal="center" vertical="center"/>
    </xf>
    <xf numFmtId="165" fontId="27" fillId="0" borderId="49" xfId="0" applyNumberFormat="1" applyFont="1" applyBorder="1" applyAlignment="1">
      <alignment horizontal="right" vertical="center"/>
    </xf>
    <xf numFmtId="0" fontId="27" fillId="0" borderId="50" xfId="0" applyFont="1" applyBorder="1" applyAlignment="1">
      <alignment vertical="center" wrapText="1"/>
    </xf>
    <xf numFmtId="0" fontId="27" fillId="0" borderId="55" xfId="0" applyFont="1" applyBorder="1" applyAlignment="1">
      <alignment vertical="center" wrapText="1"/>
    </xf>
    <xf numFmtId="165" fontId="27" fillId="0" borderId="25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vertical="center" wrapText="1"/>
    </xf>
    <xf numFmtId="0" fontId="27" fillId="0" borderId="45" xfId="0" applyFont="1" applyBorder="1" applyAlignment="1">
      <alignment vertical="center" wrapText="1"/>
    </xf>
    <xf numFmtId="165" fontId="27" fillId="0" borderId="22" xfId="0" applyNumberFormat="1" applyFont="1" applyBorder="1" applyAlignment="1">
      <alignment horizontal="right" vertical="center"/>
    </xf>
    <xf numFmtId="0" fontId="27" fillId="0" borderId="48" xfId="0" applyFont="1" applyBorder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165" fontId="27" fillId="0" borderId="40" xfId="0" applyNumberFormat="1" applyFont="1" applyBorder="1" applyAlignment="1">
      <alignment horizontal="right" vertical="center"/>
    </xf>
    <xf numFmtId="165" fontId="27" fillId="0" borderId="13" xfId="0" applyNumberFormat="1" applyFont="1" applyBorder="1" applyAlignment="1">
      <alignment horizontal="right" vertical="center"/>
    </xf>
    <xf numFmtId="0" fontId="27" fillId="0" borderId="43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1" fontId="27" fillId="0" borderId="13" xfId="0" applyNumberFormat="1" applyFont="1" applyBorder="1" applyAlignment="1">
      <alignment horizontal="right" vertical="center"/>
    </xf>
    <xf numFmtId="166" fontId="27" fillId="0" borderId="13" xfId="0" applyNumberFormat="1" applyFont="1" applyBorder="1" applyAlignment="1">
      <alignment horizontal="right" vertical="center"/>
    </xf>
    <xf numFmtId="166" fontId="27" fillId="0" borderId="29" xfId="0" applyNumberFormat="1" applyFont="1" applyBorder="1" applyAlignment="1">
      <alignment horizontal="right" vertical="center"/>
    </xf>
    <xf numFmtId="0" fontId="27" fillId="0" borderId="42" xfId="0" applyFont="1" applyBorder="1" applyAlignment="1">
      <alignment vertical="center" wrapText="1"/>
    </xf>
    <xf numFmtId="0" fontId="27" fillId="0" borderId="46" xfId="0" applyFont="1" applyBorder="1" applyAlignment="1">
      <alignment vertical="center" wrapText="1"/>
    </xf>
    <xf numFmtId="0" fontId="27" fillId="0" borderId="27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4" fillId="0" borderId="29" xfId="0" applyFont="1" applyFill="1" applyBorder="1"/>
    <xf numFmtId="0" fontId="0" fillId="0" borderId="63" xfId="0" applyFill="1" applyBorder="1"/>
    <xf numFmtId="0" fontId="0" fillId="0" borderId="30" xfId="0" applyFill="1" applyBorder="1"/>
    <xf numFmtId="9" fontId="0" fillId="0" borderId="64" xfId="0" applyNumberFormat="1" applyFill="1" applyBorder="1" applyAlignment="1">
      <alignment horizontal="center"/>
    </xf>
    <xf numFmtId="1" fontId="0" fillId="0" borderId="64" xfId="0" applyNumberFormat="1" applyFill="1" applyBorder="1"/>
    <xf numFmtId="0" fontId="0" fillId="0" borderId="64" xfId="0" applyFill="1" applyBorder="1"/>
    <xf numFmtId="9" fontId="6" fillId="0" borderId="46" xfId="0" applyNumberFormat="1" applyFont="1" applyFill="1" applyBorder="1" applyAlignment="1">
      <alignment horizontal="center"/>
    </xf>
    <xf numFmtId="0" fontId="25" fillId="0" borderId="40" xfId="0" applyFont="1" applyBorder="1"/>
    <xf numFmtId="0" fontId="25" fillId="0" borderId="40" xfId="0" applyFont="1" applyBorder="1" applyAlignment="1">
      <alignment vertical="center"/>
    </xf>
    <xf numFmtId="0" fontId="0" fillId="0" borderId="41" xfId="0" applyBorder="1"/>
    <xf numFmtId="0" fontId="25" fillId="0" borderId="23" xfId="0" applyFont="1" applyBorder="1" applyAlignment="1">
      <alignment vertical="center"/>
    </xf>
    <xf numFmtId="0" fontId="30" fillId="0" borderId="44" xfId="0" applyFont="1" applyBorder="1"/>
    <xf numFmtId="1" fontId="11" fillId="0" borderId="41" xfId="0" applyNumberFormat="1" applyFont="1" applyBorder="1" applyAlignment="1">
      <alignment horizontal="center" vertical="center"/>
    </xf>
    <xf numFmtId="0" fontId="30" fillId="0" borderId="45" xfId="0" applyFont="1" applyBorder="1"/>
    <xf numFmtId="1" fontId="27" fillId="0" borderId="18" xfId="0" applyNumberFormat="1" applyFont="1" applyBorder="1" applyAlignment="1">
      <alignment horizontal="center" vertical="center"/>
    </xf>
    <xf numFmtId="1" fontId="11" fillId="0" borderId="29" xfId="0" applyNumberFormat="1" applyFont="1" applyBorder="1" applyAlignment="1">
      <alignment vertical="center"/>
    </xf>
    <xf numFmtId="1" fontId="4" fillId="0" borderId="54" xfId="0" applyNumberFormat="1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" fontId="4" fillId="0" borderId="64" xfId="0" applyNumberFormat="1" applyFont="1" applyFill="1" applyBorder="1" applyAlignment="1">
      <alignment horizontal="center"/>
    </xf>
    <xf numFmtId="0" fontId="0" fillId="0" borderId="0" xfId="0" applyBorder="1"/>
    <xf numFmtId="0" fontId="25" fillId="0" borderId="24" xfId="0" applyFont="1" applyBorder="1"/>
    <xf numFmtId="0" fontId="0" fillId="0" borderId="30" xfId="0" applyBorder="1"/>
    <xf numFmtId="0" fontId="0" fillId="0" borderId="40" xfId="0" applyBorder="1"/>
    <xf numFmtId="0" fontId="33" fillId="0" borderId="0" xfId="0" applyFont="1"/>
    <xf numFmtId="0" fontId="5" fillId="0" borderId="0" xfId="0" applyFont="1" applyFill="1" applyBorder="1" applyAlignment="1"/>
    <xf numFmtId="0" fontId="14" fillId="4" borderId="0" xfId="0" applyFont="1" applyFill="1" applyBorder="1"/>
    <xf numFmtId="0" fontId="15" fillId="4" borderId="0" xfId="0" applyFont="1" applyFill="1" applyBorder="1" applyAlignment="1"/>
    <xf numFmtId="164" fontId="14" fillId="4" borderId="0" xfId="0" applyNumberFormat="1" applyFont="1" applyFill="1" applyBorder="1"/>
    <xf numFmtId="1" fontId="14" fillId="4" borderId="0" xfId="0" applyNumberFormat="1" applyFont="1" applyFill="1" applyBorder="1"/>
    <xf numFmtId="0" fontId="25" fillId="0" borderId="0" xfId="0" applyFont="1" applyBorder="1" applyAlignment="1">
      <alignment vertical="center" wrapText="1"/>
    </xf>
    <xf numFmtId="165" fontId="25" fillId="0" borderId="0" xfId="0" applyNumberFormat="1" applyFont="1" applyBorder="1"/>
    <xf numFmtId="0" fontId="34" fillId="5" borderId="9" xfId="0" applyFont="1" applyFill="1" applyBorder="1" applyAlignment="1">
      <alignment horizontal="center" vertical="center"/>
    </xf>
    <xf numFmtId="0" fontId="34" fillId="5" borderId="46" xfId="0" applyFont="1" applyFill="1" applyBorder="1" applyAlignment="1">
      <alignment horizontal="left" vertical="center"/>
    </xf>
    <xf numFmtId="0" fontId="34" fillId="5" borderId="46" xfId="0" applyFont="1" applyFill="1" applyBorder="1" applyAlignment="1">
      <alignment horizontal="left" vertical="center" wrapText="1"/>
    </xf>
    <xf numFmtId="0" fontId="34" fillId="5" borderId="44" xfId="0" applyFont="1" applyFill="1" applyBorder="1" applyAlignment="1">
      <alignment horizontal="center" vertical="center"/>
    </xf>
    <xf numFmtId="0" fontId="34" fillId="5" borderId="19" xfId="0" applyFont="1" applyFill="1" applyBorder="1" applyAlignment="1">
      <alignment horizontal="left"/>
    </xf>
    <xf numFmtId="0" fontId="34" fillId="5" borderId="9" xfId="0" applyFont="1" applyFill="1" applyBorder="1" applyAlignment="1">
      <alignment horizontal="left"/>
    </xf>
    <xf numFmtId="0" fontId="34" fillId="5" borderId="45" xfId="0" applyFont="1" applyFill="1" applyBorder="1" applyAlignment="1">
      <alignment horizontal="left"/>
    </xf>
    <xf numFmtId="0" fontId="34" fillId="5" borderId="46" xfId="0" applyFont="1" applyFill="1" applyBorder="1" applyAlignment="1">
      <alignment horizontal="left"/>
    </xf>
    <xf numFmtId="0" fontId="34" fillId="5" borderId="29" xfId="0" applyFont="1" applyFill="1" applyBorder="1" applyAlignment="1">
      <alignment horizontal="left" vertical="center"/>
    </xf>
    <xf numFmtId="0" fontId="37" fillId="0" borderId="0" xfId="0" applyFont="1" applyBorder="1"/>
    <xf numFmtId="0" fontId="24" fillId="0" borderId="0" xfId="0" applyFont="1" applyFill="1" applyAlignment="1">
      <alignment horizontal="center" vertical="center"/>
    </xf>
    <xf numFmtId="2" fontId="0" fillId="0" borderId="62" xfId="0" applyNumberFormat="1" applyFill="1" applyBorder="1"/>
    <xf numFmtId="1" fontId="11" fillId="0" borderId="0" xfId="0" applyNumberFormat="1" applyFont="1" applyBorder="1" applyAlignment="1"/>
    <xf numFmtId="0" fontId="0" fillId="0" borderId="46" xfId="0" applyBorder="1"/>
    <xf numFmtId="0" fontId="38" fillId="0" borderId="0" xfId="0" applyFont="1" applyFill="1"/>
    <xf numFmtId="164" fontId="39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left" vertical="top" wrapText="1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13" fillId="0" borderId="7" xfId="0" applyNumberFormat="1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3" borderId="59" xfId="0" applyFont="1" applyFill="1" applyBorder="1" applyAlignment="1">
      <alignment horizontal="center"/>
    </xf>
    <xf numFmtId="0" fontId="11" fillId="0" borderId="40" xfId="0" applyFont="1" applyBorder="1" applyAlignment="1">
      <alignment horizontal="center" vertical="center"/>
    </xf>
    <xf numFmtId="1" fontId="11" fillId="0" borderId="23" xfId="0" applyNumberFormat="1" applyFont="1" applyBorder="1" applyAlignment="1">
      <alignment horizontal="center" vertical="center"/>
    </xf>
    <xf numFmtId="1" fontId="11" fillId="0" borderId="4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3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1" fontId="11" fillId="0" borderId="4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40" xfId="0" applyFont="1" applyBorder="1" applyAlignment="1">
      <alignment horizontal="center"/>
    </xf>
    <xf numFmtId="1" fontId="11" fillId="0" borderId="41" xfId="0" applyNumberFormat="1" applyFont="1" applyBorder="1" applyAlignment="1">
      <alignment horizontal="center"/>
    </xf>
    <xf numFmtId="1" fontId="11" fillId="0" borderId="30" xfId="0" applyNumberFormat="1" applyFont="1" applyBorder="1" applyAlignment="1">
      <alignment horizontal="center"/>
    </xf>
    <xf numFmtId="1" fontId="11" fillId="0" borderId="29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" fontId="11" fillId="0" borderId="39" xfId="0" applyNumberFormat="1" applyFont="1" applyBorder="1" applyAlignment="1">
      <alignment horizontal="center" vertical="center"/>
    </xf>
    <xf numFmtId="0" fontId="27" fillId="0" borderId="27" xfId="0" applyNumberFormat="1" applyFont="1" applyBorder="1" applyAlignment="1">
      <alignment horizontal="center" vertical="center"/>
    </xf>
    <xf numFmtId="0" fontId="27" fillId="0" borderId="28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 wrapText="1"/>
    </xf>
    <xf numFmtId="0" fontId="34" fillId="5" borderId="44" xfId="0" applyFont="1" applyFill="1" applyBorder="1" applyAlignment="1">
      <alignment horizontal="left" vertical="center"/>
    </xf>
    <xf numFmtId="0" fontId="34" fillId="5" borderId="45" xfId="0" applyFont="1" applyFill="1" applyBorder="1" applyAlignment="1">
      <alignment horizontal="left" vertical="center"/>
    </xf>
    <xf numFmtId="0" fontId="34" fillId="5" borderId="13" xfId="0" applyFont="1" applyFill="1" applyBorder="1" applyAlignment="1">
      <alignment horizontal="center" vertical="center"/>
    </xf>
    <xf numFmtId="0" fontId="34" fillId="5" borderId="15" xfId="0" applyFont="1" applyFill="1" applyBorder="1" applyAlignment="1">
      <alignment horizontal="center" vertical="center"/>
    </xf>
    <xf numFmtId="0" fontId="34" fillId="5" borderId="23" xfId="0" applyFont="1" applyFill="1" applyBorder="1" applyAlignment="1">
      <alignment horizontal="center" vertical="center"/>
    </xf>
    <xf numFmtId="0" fontId="34" fillId="5" borderId="24" xfId="0" applyFont="1" applyFill="1" applyBorder="1" applyAlignment="1">
      <alignment horizontal="center" vertical="center"/>
    </xf>
    <xf numFmtId="167" fontId="34" fillId="5" borderId="13" xfId="0" applyNumberFormat="1" applyFont="1" applyFill="1" applyBorder="1" applyAlignment="1">
      <alignment horizontal="center" vertical="center"/>
    </xf>
    <xf numFmtId="167" fontId="34" fillId="5" borderId="15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34" fillId="5" borderId="3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1" fontId="41" fillId="0" borderId="7" xfId="0" applyNumberFormat="1" applyFont="1" applyFill="1" applyBorder="1" applyAlignment="1">
      <alignment horizontal="center"/>
    </xf>
    <xf numFmtId="2" fontId="19" fillId="2" borderId="7" xfId="0" applyNumberFormat="1" applyFont="1" applyFill="1" applyBorder="1" applyAlignment="1">
      <alignment horizontal="center"/>
    </xf>
    <xf numFmtId="1" fontId="41" fillId="0" borderId="7" xfId="0" applyNumberFormat="1" applyFont="1" applyFill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 wrapText="1"/>
    </xf>
    <xf numFmtId="0" fontId="23" fillId="6" borderId="39" xfId="0" applyFont="1" applyFill="1" applyBorder="1" applyAlignment="1">
      <alignment horizontal="center" vertical="center" wrapText="1"/>
    </xf>
    <xf numFmtId="0" fontId="23" fillId="6" borderId="44" xfId="0" applyFont="1" applyFill="1" applyBorder="1" applyAlignment="1">
      <alignment horizontal="center" vertical="center" wrapText="1"/>
    </xf>
    <xf numFmtId="0" fontId="19" fillId="6" borderId="45" xfId="0" applyFont="1" applyFill="1" applyBorder="1" applyAlignment="1">
      <alignment vertical="top"/>
    </xf>
    <xf numFmtId="0" fontId="19" fillId="6" borderId="45" xfId="0" applyFont="1" applyFill="1" applyBorder="1" applyAlignment="1">
      <alignment horizontal="center" vertical="center" wrapText="1"/>
    </xf>
    <xf numFmtId="0" fontId="36" fillId="6" borderId="45" xfId="0" applyFont="1" applyFill="1" applyBorder="1" applyAlignment="1">
      <alignment horizontal="center" vertical="center"/>
    </xf>
    <xf numFmtId="0" fontId="19" fillId="6" borderId="45" xfId="0" applyFont="1" applyFill="1" applyBorder="1" applyAlignment="1">
      <alignment horizontal="center"/>
    </xf>
    <xf numFmtId="0" fontId="19" fillId="6" borderId="45" xfId="0" applyFont="1" applyFill="1" applyBorder="1" applyAlignment="1">
      <alignment horizontal="center"/>
    </xf>
    <xf numFmtId="0" fontId="19" fillId="6" borderId="45" xfId="0" applyFont="1" applyFill="1" applyBorder="1" applyAlignment="1">
      <alignment horizontal="center" vertical="center"/>
    </xf>
    <xf numFmtId="0" fontId="40" fillId="6" borderId="45" xfId="0" applyFont="1" applyFill="1" applyBorder="1" applyAlignment="1">
      <alignment horizontal="center" vertical="top"/>
    </xf>
    <xf numFmtId="165" fontId="29" fillId="7" borderId="44" xfId="0" applyNumberFormat="1" applyFont="1" applyFill="1" applyBorder="1" applyAlignment="1">
      <alignment horizontal="center" vertical="center" wrapText="1"/>
    </xf>
    <xf numFmtId="165" fontId="29" fillId="7" borderId="9" xfId="0" applyNumberFormat="1" applyFont="1" applyFill="1" applyBorder="1" applyAlignment="1">
      <alignment horizontal="center" vertical="center" wrapText="1"/>
    </xf>
    <xf numFmtId="165" fontId="29" fillId="7" borderId="9" xfId="0" applyNumberFormat="1" applyFont="1" applyFill="1" applyBorder="1" applyAlignment="1">
      <alignment horizontal="center" vertical="center"/>
    </xf>
    <xf numFmtId="165" fontId="29" fillId="7" borderId="15" xfId="0" applyNumberFormat="1" applyFont="1" applyFill="1" applyBorder="1" applyAlignment="1">
      <alignment horizontal="center" vertical="center"/>
    </xf>
    <xf numFmtId="165" fontId="29" fillId="7" borderId="13" xfId="0" applyNumberFormat="1" applyFont="1" applyFill="1" applyBorder="1" applyAlignment="1">
      <alignment horizontal="center" vertical="center"/>
    </xf>
    <xf numFmtId="165" fontId="29" fillId="7" borderId="13" xfId="0" applyNumberFormat="1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vertical="center"/>
    </xf>
    <xf numFmtId="0" fontId="19" fillId="6" borderId="44" xfId="0" applyFont="1" applyFill="1" applyBorder="1" applyAlignment="1">
      <alignment horizontal="center" vertical="center"/>
    </xf>
    <xf numFmtId="0" fontId="40" fillId="6" borderId="67" xfId="0" applyFont="1" applyFill="1" applyBorder="1" applyAlignment="1">
      <alignment horizontal="center" vertical="top"/>
    </xf>
    <xf numFmtId="168" fontId="19" fillId="6" borderId="73" xfId="0" applyNumberFormat="1" applyFont="1" applyFill="1" applyBorder="1" applyAlignment="1">
      <alignment horizontal="center" vertical="center"/>
    </xf>
    <xf numFmtId="168" fontId="40" fillId="6" borderId="67" xfId="0" applyNumberFormat="1" applyFont="1" applyFill="1" applyBorder="1" applyAlignment="1">
      <alignment horizontal="center" vertical="top"/>
    </xf>
    <xf numFmtId="0" fontId="40" fillId="6" borderId="67" xfId="0" applyFont="1" applyFill="1" applyBorder="1" applyAlignment="1">
      <alignment horizontal="center" vertical="center"/>
    </xf>
    <xf numFmtId="168" fontId="19" fillId="6" borderId="73" xfId="0" applyNumberFormat="1" applyFont="1" applyFill="1" applyBorder="1" applyAlignment="1">
      <alignment horizontal="center"/>
    </xf>
    <xf numFmtId="0" fontId="40" fillId="6" borderId="67" xfId="0" applyFont="1" applyFill="1" applyBorder="1" applyAlignment="1">
      <alignment horizontal="center" vertical="top"/>
    </xf>
    <xf numFmtId="0" fontId="19" fillId="6" borderId="73" xfId="0" applyFont="1" applyFill="1" applyBorder="1" applyAlignment="1">
      <alignment horizontal="center" vertical="top"/>
    </xf>
    <xf numFmtId="0" fontId="33" fillId="6" borderId="40" xfId="0" applyFont="1" applyFill="1" applyBorder="1"/>
    <xf numFmtId="0" fontId="33" fillId="6" borderId="29" xfId="0" applyFont="1" applyFill="1" applyBorder="1"/>
    <xf numFmtId="0" fontId="19" fillId="6" borderId="66" xfId="0" applyFont="1" applyFill="1" applyBorder="1"/>
    <xf numFmtId="0" fontId="23" fillId="6" borderId="72" xfId="0" applyFont="1" applyFill="1" applyBorder="1" applyAlignment="1">
      <alignment horizontal="center" vertical="center" wrapText="1"/>
    </xf>
    <xf numFmtId="0" fontId="40" fillId="6" borderId="75" xfId="0" applyFont="1" applyFill="1" applyBorder="1" applyAlignment="1">
      <alignment horizontal="center" vertical="top"/>
    </xf>
    <xf numFmtId="165" fontId="29" fillId="7" borderId="71" xfId="0" applyNumberFormat="1" applyFont="1" applyFill="1" applyBorder="1" applyAlignment="1">
      <alignment horizontal="center" vertical="center" wrapText="1"/>
    </xf>
    <xf numFmtId="0" fontId="19" fillId="6" borderId="65" xfId="0" applyFont="1" applyFill="1" applyBorder="1" applyAlignment="1">
      <alignment vertical="top"/>
    </xf>
    <xf numFmtId="0" fontId="19" fillId="6" borderId="65" xfId="0" applyFont="1" applyFill="1" applyBorder="1" applyAlignment="1">
      <alignment horizontal="center"/>
    </xf>
    <xf numFmtId="168" fontId="19" fillId="6" borderId="65" xfId="0" applyNumberFormat="1" applyFont="1" applyFill="1" applyBorder="1" applyAlignment="1">
      <alignment horizontal="center" vertical="center"/>
    </xf>
    <xf numFmtId="168" fontId="19" fillId="6" borderId="74" xfId="0" applyNumberFormat="1" applyFont="1" applyFill="1" applyBorder="1" applyAlignment="1">
      <alignment horizontal="center" vertical="center"/>
    </xf>
    <xf numFmtId="0" fontId="35" fillId="6" borderId="65" xfId="0" applyFont="1" applyFill="1" applyBorder="1" applyAlignment="1">
      <alignment horizontal="center" vertical="center"/>
    </xf>
    <xf numFmtId="0" fontId="19" fillId="6" borderId="65" xfId="0" applyFont="1" applyFill="1" applyBorder="1" applyAlignment="1">
      <alignment horizontal="center" vertical="center" wrapText="1"/>
    </xf>
    <xf numFmtId="168" fontId="19" fillId="6" borderId="74" xfId="0" applyNumberFormat="1" applyFont="1" applyFill="1" applyBorder="1" applyAlignment="1">
      <alignment horizontal="center" vertical="center"/>
    </xf>
    <xf numFmtId="0" fontId="35" fillId="6" borderId="65" xfId="0" applyFont="1" applyFill="1" applyBorder="1" applyAlignment="1">
      <alignment horizontal="center" vertical="top" wrapText="1"/>
    </xf>
    <xf numFmtId="0" fontId="19" fillId="6" borderId="74" xfId="0" applyFont="1" applyFill="1" applyBorder="1" applyAlignment="1">
      <alignment horizontal="center" vertical="center" wrapText="1"/>
    </xf>
    <xf numFmtId="0" fontId="40" fillId="6" borderId="65" xfId="0" applyFont="1" applyFill="1" applyBorder="1" applyAlignment="1">
      <alignment horizontal="center" vertical="top" wrapText="1"/>
    </xf>
    <xf numFmtId="0" fontId="40" fillId="6" borderId="76" xfId="0" applyFont="1" applyFill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/>
    </xf>
    <xf numFmtId="0" fontId="0" fillId="0" borderId="29" xfId="0" applyBorder="1"/>
    <xf numFmtId="1" fontId="25" fillId="0" borderId="44" xfId="0" applyNumberFormat="1" applyFont="1" applyBorder="1" applyAlignment="1">
      <alignment horizontal="left"/>
    </xf>
    <xf numFmtId="1" fontId="25" fillId="0" borderId="45" xfId="0" applyNumberFormat="1" applyFont="1" applyBorder="1" applyAlignment="1">
      <alignment horizontal="left"/>
    </xf>
    <xf numFmtId="1" fontId="25" fillId="0" borderId="45" xfId="0" applyNumberFormat="1" applyFont="1" applyBorder="1"/>
    <xf numFmtId="165" fontId="29" fillId="7" borderId="69" xfId="0" applyNumberFormat="1" applyFont="1" applyFill="1" applyBorder="1" applyAlignment="1">
      <alignment horizontal="center" vertical="center" wrapText="1"/>
    </xf>
    <xf numFmtId="0" fontId="25" fillId="0" borderId="70" xfId="0" applyFont="1" applyBorder="1" applyAlignment="1">
      <alignment vertical="center"/>
    </xf>
    <xf numFmtId="0" fontId="25" fillId="0" borderId="68" xfId="0" applyFont="1" applyBorder="1" applyAlignment="1">
      <alignment vertical="center"/>
    </xf>
    <xf numFmtId="0" fontId="25" fillId="0" borderId="68" xfId="0" applyFont="1" applyFill="1" applyBorder="1" applyAlignment="1">
      <alignment vertical="center"/>
    </xf>
    <xf numFmtId="0" fontId="0" fillId="0" borderId="68" xfId="0" applyBorder="1"/>
    <xf numFmtId="0" fontId="25" fillId="0" borderId="68" xfId="0" applyFont="1" applyBorder="1"/>
    <xf numFmtId="0" fontId="30" fillId="0" borderId="70" xfId="0" applyFont="1" applyBorder="1" applyAlignment="1">
      <alignment vertical="center"/>
    </xf>
    <xf numFmtId="0" fontId="30" fillId="0" borderId="68" xfId="0" applyFont="1" applyBorder="1"/>
    <xf numFmtId="0" fontId="40" fillId="6" borderId="76" xfId="0" applyFont="1" applyFill="1" applyBorder="1" applyAlignment="1">
      <alignment horizontal="center" vertical="top" wrapText="1"/>
    </xf>
    <xf numFmtId="0" fontId="40" fillId="6" borderId="76" xfId="0" applyFont="1" applyFill="1" applyBorder="1" applyAlignment="1">
      <alignment horizontal="center" vertical="top" wrapText="1"/>
    </xf>
    <xf numFmtId="0" fontId="42" fillId="6" borderId="29" xfId="0" applyFont="1" applyFill="1" applyBorder="1" applyAlignment="1">
      <alignment horizontal="center" vertical="center" wrapText="1"/>
    </xf>
    <xf numFmtId="169" fontId="29" fillId="7" borderId="13" xfId="0" applyNumberFormat="1" applyFont="1" applyFill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 wrapText="1"/>
    </xf>
    <xf numFmtId="166" fontId="29" fillId="7" borderId="13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3" fillId="6" borderId="7" xfId="0" applyFont="1" applyFill="1" applyBorder="1"/>
    <xf numFmtId="0" fontId="3" fillId="6" borderId="7" xfId="0" applyFont="1" applyFill="1" applyBorder="1" applyAlignment="1">
      <alignment wrapText="1"/>
    </xf>
    <xf numFmtId="164" fontId="0" fillId="0" borderId="43" xfId="0" applyNumberFormat="1" applyBorder="1" applyAlignment="1">
      <alignment horizontal="center"/>
    </xf>
  </cellXfs>
  <cellStyles count="264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Besuchter Hyperlink" xfId="171" builtinId="9" hidden="1"/>
    <cellStyle name="Besuchter Hyperlink" xfId="173" builtinId="9" hidden="1"/>
    <cellStyle name="Besuchter Hyperlink" xfId="175" builtinId="9" hidden="1"/>
    <cellStyle name="Besuchter Hyperlink" xfId="177" builtinId="9" hidden="1"/>
    <cellStyle name="Besuchter Hyperlink" xfId="179" builtinId="9" hidden="1"/>
    <cellStyle name="Besuchter Hyperlink" xfId="181" builtinId="9" hidden="1"/>
    <cellStyle name="Besuchter Hyperlink" xfId="183" builtinId="9" hidden="1"/>
    <cellStyle name="Besuchter Hyperlink" xfId="185" builtinId="9" hidden="1"/>
    <cellStyle name="Besuchter Hyperlink" xfId="187" builtinId="9" hidden="1"/>
    <cellStyle name="Besuchter Hyperlink" xfId="189" builtinId="9" hidden="1"/>
    <cellStyle name="Besuchter Hyperlink" xfId="191" builtinId="9" hidden="1"/>
    <cellStyle name="Besuchter Hyperlink" xfId="193" builtinId="9" hidden="1"/>
    <cellStyle name="Besuchter Hyperlink" xfId="195" builtinId="9" hidden="1"/>
    <cellStyle name="Besuchter Hyperlink" xfId="197" builtinId="9" hidden="1"/>
    <cellStyle name="Besuchter Hyperlink" xfId="199" builtinId="9" hidden="1"/>
    <cellStyle name="Besuchter Hyperlink" xfId="201" builtinId="9" hidden="1"/>
    <cellStyle name="Besuchter Hyperlink" xfId="203" builtinId="9" hidden="1"/>
    <cellStyle name="Besuchter Hyperlink" xfId="205" builtinId="9" hidden="1"/>
    <cellStyle name="Besuchter Hyperlink" xfId="207" builtinId="9" hidden="1"/>
    <cellStyle name="Besuchter Hyperlink" xfId="209" builtinId="9" hidden="1"/>
    <cellStyle name="Besuchter Hyperlink" xfId="211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Besuchter Hyperlink" xfId="263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Prozent" xfId="67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tabSelected="1" view="pageLayout" zoomScale="50" zoomScaleNormal="125" zoomScalePageLayoutView="50" workbookViewId="0">
      <selection activeCell="G40" sqref="G40"/>
    </sheetView>
  </sheetViews>
  <sheetFormatPr baseColWidth="10" defaultRowHeight="23.25" x14ac:dyDescent="0.35"/>
  <cols>
    <col min="1" max="1" width="38.625" style="263" customWidth="1"/>
    <col min="2" max="5" width="26" customWidth="1"/>
    <col min="6" max="6" width="2.125" customWidth="1"/>
    <col min="7" max="7" width="37.875" style="263" customWidth="1"/>
    <col min="8" max="11" width="30" customWidth="1"/>
  </cols>
  <sheetData>
    <row r="1" spans="1:11" ht="30" customHeight="1" x14ac:dyDescent="0.5">
      <c r="A1" s="285"/>
      <c r="B1" s="286"/>
      <c r="D1" s="287"/>
      <c r="E1" s="287"/>
      <c r="F1" s="287"/>
      <c r="G1" s="287"/>
      <c r="H1" s="287"/>
    </row>
    <row r="2" spans="1:11" ht="24" thickBot="1" x14ac:dyDescent="0.4">
      <c r="D2" s="287"/>
      <c r="E2" s="287"/>
      <c r="F2" s="287"/>
      <c r="G2" s="287"/>
      <c r="H2" s="287"/>
    </row>
    <row r="3" spans="1:11" ht="48.95" customHeight="1" thickBot="1" x14ac:dyDescent="0.35">
      <c r="A3" s="373"/>
      <c r="B3" s="374" t="s">
        <v>144</v>
      </c>
      <c r="C3" s="347" t="s">
        <v>34</v>
      </c>
      <c r="D3" s="374" t="s">
        <v>35</v>
      </c>
      <c r="E3" s="346" t="s">
        <v>36</v>
      </c>
      <c r="F3" s="281"/>
      <c r="G3" s="363"/>
      <c r="H3" s="405" t="s">
        <v>144</v>
      </c>
      <c r="I3" s="348" t="s">
        <v>142</v>
      </c>
      <c r="J3" s="348" t="s">
        <v>143</v>
      </c>
      <c r="K3" s="346" t="s">
        <v>145</v>
      </c>
    </row>
    <row r="4" spans="1:11" ht="26.25" customHeight="1" thickBot="1" x14ac:dyDescent="0.3">
      <c r="A4" s="375" t="s">
        <v>29</v>
      </c>
      <c r="B4" s="393">
        <f>'Training M1 Berechnung'!F62</f>
        <v>500</v>
      </c>
      <c r="C4" s="356">
        <f>'Training M1 Berechnung'!F63</f>
        <v>250</v>
      </c>
      <c r="D4" s="356">
        <f>'Training M1 Berechnung'!F64</f>
        <v>100</v>
      </c>
      <c r="E4" s="376" t="s">
        <v>28</v>
      </c>
      <c r="F4" s="50"/>
      <c r="G4" s="364" t="s">
        <v>356</v>
      </c>
      <c r="H4" s="361">
        <f>'Training M1 Berechnung'!F27</f>
        <v>0</v>
      </c>
      <c r="I4" s="357">
        <f>'Training M1 Berechnung'!F28</f>
        <v>0</v>
      </c>
      <c r="J4" s="361" t="s">
        <v>28</v>
      </c>
      <c r="K4" s="357" t="s">
        <v>28</v>
      </c>
    </row>
    <row r="5" spans="1:11" ht="18.95" customHeight="1" x14ac:dyDescent="0.3">
      <c r="A5" s="377"/>
      <c r="B5" s="394" t="s">
        <v>38</v>
      </c>
      <c r="C5" s="51" t="s">
        <v>261</v>
      </c>
      <c r="D5" s="55" t="s">
        <v>106</v>
      </c>
      <c r="E5" s="62"/>
      <c r="G5" s="349"/>
      <c r="H5" s="52" t="s">
        <v>281</v>
      </c>
      <c r="I5" s="56" t="s">
        <v>85</v>
      </c>
      <c r="J5" s="246"/>
      <c r="K5" s="55"/>
    </row>
    <row r="6" spans="1:11" ht="18.95" customHeight="1" x14ac:dyDescent="0.3">
      <c r="A6" s="377"/>
      <c r="B6" s="395" t="s">
        <v>44</v>
      </c>
      <c r="C6" s="56" t="s">
        <v>39</v>
      </c>
      <c r="D6" s="53" t="s">
        <v>105</v>
      </c>
      <c r="E6" s="57"/>
      <c r="G6" s="349"/>
      <c r="H6" s="259"/>
      <c r="I6" s="56" t="s">
        <v>86</v>
      </c>
      <c r="J6" s="246"/>
      <c r="K6" s="53"/>
    </row>
    <row r="7" spans="1:11" ht="18.95" customHeight="1" x14ac:dyDescent="0.3">
      <c r="A7" s="377"/>
      <c r="B7" s="395" t="s">
        <v>41</v>
      </c>
      <c r="C7" s="56" t="s">
        <v>43</v>
      </c>
      <c r="D7" s="56" t="s">
        <v>104</v>
      </c>
      <c r="E7" s="57"/>
      <c r="G7" s="349"/>
      <c r="H7" s="52" t="s">
        <v>97</v>
      </c>
      <c r="I7" s="56" t="s">
        <v>88</v>
      </c>
      <c r="J7" s="246"/>
      <c r="K7" s="178"/>
    </row>
    <row r="8" spans="1:11" ht="18.95" customHeight="1" x14ac:dyDescent="0.3">
      <c r="A8" s="377"/>
      <c r="B8" s="395" t="s">
        <v>53</v>
      </c>
      <c r="C8" s="56" t="s">
        <v>47</v>
      </c>
      <c r="D8" s="53"/>
      <c r="E8" s="57"/>
      <c r="G8" s="349"/>
      <c r="H8" s="52" t="s">
        <v>98</v>
      </c>
      <c r="I8" s="56" t="s">
        <v>89</v>
      </c>
      <c r="J8" s="246"/>
      <c r="K8" s="53"/>
    </row>
    <row r="9" spans="1:11" ht="18.95" customHeight="1" x14ac:dyDescent="0.3">
      <c r="A9" s="377"/>
      <c r="B9" s="395" t="s">
        <v>45</v>
      </c>
      <c r="C9" s="56" t="s">
        <v>48</v>
      </c>
      <c r="D9" s="53"/>
      <c r="E9" s="57"/>
      <c r="G9" s="350"/>
      <c r="H9" s="52" t="s">
        <v>99</v>
      </c>
      <c r="I9" s="56" t="s">
        <v>92</v>
      </c>
      <c r="J9" s="262"/>
      <c r="K9" s="178"/>
    </row>
    <row r="10" spans="1:11" ht="18.95" customHeight="1" x14ac:dyDescent="0.3">
      <c r="A10" s="377"/>
      <c r="B10" s="395" t="s">
        <v>50</v>
      </c>
      <c r="C10" s="56" t="s">
        <v>49</v>
      </c>
      <c r="D10" s="53"/>
      <c r="E10" s="57"/>
      <c r="G10" s="350"/>
      <c r="H10" s="52" t="s">
        <v>100</v>
      </c>
      <c r="I10" s="56" t="s">
        <v>95</v>
      </c>
      <c r="J10" s="246"/>
      <c r="K10" s="53"/>
    </row>
    <row r="11" spans="1:11" ht="18.95" customHeight="1" x14ac:dyDescent="0.3">
      <c r="A11" s="377"/>
      <c r="B11" s="395" t="s">
        <v>46</v>
      </c>
      <c r="C11" s="56" t="s">
        <v>51</v>
      </c>
      <c r="D11" s="53"/>
      <c r="E11" s="57"/>
      <c r="G11" s="351"/>
      <c r="H11" s="54" t="s">
        <v>148</v>
      </c>
      <c r="I11" s="53" t="s">
        <v>91</v>
      </c>
      <c r="J11" s="246"/>
      <c r="K11" s="53"/>
    </row>
    <row r="12" spans="1:11" ht="18.95" customHeight="1" x14ac:dyDescent="0.3">
      <c r="A12" s="377"/>
      <c r="B12" s="395" t="s">
        <v>52</v>
      </c>
      <c r="C12" s="56" t="s">
        <v>229</v>
      </c>
      <c r="D12" s="53"/>
      <c r="E12" s="57"/>
      <c r="G12" s="350"/>
      <c r="H12" s="54" t="s">
        <v>149</v>
      </c>
      <c r="I12" s="53"/>
      <c r="J12" s="246"/>
      <c r="K12" s="178"/>
    </row>
    <row r="13" spans="1:11" ht="27" customHeight="1" x14ac:dyDescent="0.3">
      <c r="A13" s="377"/>
      <c r="B13" s="396" t="s">
        <v>227</v>
      </c>
      <c r="C13" s="56" t="s">
        <v>230</v>
      </c>
      <c r="D13" s="53"/>
      <c r="E13" s="57"/>
      <c r="G13" s="350"/>
      <c r="H13" s="288" t="s">
        <v>253</v>
      </c>
      <c r="I13" s="178"/>
      <c r="J13" s="246"/>
      <c r="K13" s="178"/>
    </row>
    <row r="14" spans="1:11" ht="18.95" customHeight="1" x14ac:dyDescent="0.3">
      <c r="A14" s="378"/>
      <c r="B14" s="397"/>
      <c r="C14" s="56" t="s">
        <v>231</v>
      </c>
      <c r="D14" s="53"/>
      <c r="E14" s="57"/>
      <c r="G14" s="352"/>
      <c r="H14" s="288"/>
      <c r="I14" s="56"/>
      <c r="J14" s="262"/>
      <c r="K14" s="178"/>
    </row>
    <row r="15" spans="1:11" ht="18.95" customHeight="1" x14ac:dyDescent="0.3">
      <c r="A15" s="378"/>
      <c r="B15" s="397"/>
      <c r="C15" s="56" t="s">
        <v>228</v>
      </c>
      <c r="D15" s="53"/>
      <c r="E15" s="57"/>
      <c r="G15" s="352"/>
      <c r="H15" s="52" t="s">
        <v>297</v>
      </c>
      <c r="I15" s="178"/>
      <c r="J15" s="246"/>
      <c r="K15" s="178"/>
    </row>
    <row r="16" spans="1:11" ht="21.75" customHeight="1" thickBot="1" x14ac:dyDescent="0.35">
      <c r="A16" s="379"/>
      <c r="B16" s="397"/>
      <c r="C16" s="53" t="s">
        <v>233</v>
      </c>
      <c r="D16" s="53"/>
      <c r="E16" s="57"/>
      <c r="G16" s="365"/>
      <c r="H16" s="54" t="s">
        <v>303</v>
      </c>
      <c r="I16" s="178"/>
      <c r="J16" s="246"/>
      <c r="K16" s="53"/>
    </row>
    <row r="17" spans="1:11" ht="27" thickBot="1" x14ac:dyDescent="0.35">
      <c r="A17" s="380"/>
      <c r="B17" s="397"/>
      <c r="C17" s="53" t="s">
        <v>293</v>
      </c>
      <c r="D17" s="53"/>
      <c r="E17" s="57"/>
      <c r="G17" s="366" t="s">
        <v>283</v>
      </c>
      <c r="H17" s="360">
        <f>'Training M1 Berechnung'!D89</f>
        <v>0</v>
      </c>
      <c r="I17" s="358">
        <f>'Training M1 Berechnung'!D90</f>
        <v>0</v>
      </c>
      <c r="J17" s="360">
        <f>'Training M1 Berechnung'!D91</f>
        <v>0</v>
      </c>
      <c r="K17" s="358" t="s">
        <v>28</v>
      </c>
    </row>
    <row r="18" spans="1:11" ht="24.95" customHeight="1" thickBot="1" x14ac:dyDescent="0.3">
      <c r="A18" s="387" t="s">
        <v>37</v>
      </c>
      <c r="B18" s="360">
        <f>'Training M1 Berechnung'!F58</f>
        <v>400</v>
      </c>
      <c r="C18" s="358">
        <f>'Training M1 Berechnung'!F59</f>
        <v>250</v>
      </c>
      <c r="D18" s="358">
        <f>'Training M1 Berechnung'!F60</f>
        <v>150</v>
      </c>
      <c r="E18" s="359" t="s">
        <v>28</v>
      </c>
      <c r="G18" s="349"/>
      <c r="H18" s="269" t="s">
        <v>217</v>
      </c>
      <c r="I18" s="56" t="s">
        <v>25</v>
      </c>
      <c r="J18" s="247" t="s">
        <v>72</v>
      </c>
      <c r="K18" s="178"/>
    </row>
    <row r="19" spans="1:11" ht="18" customHeight="1" x14ac:dyDescent="0.3">
      <c r="A19" s="381"/>
      <c r="B19" s="394" t="s">
        <v>130</v>
      </c>
      <c r="C19" s="51" t="s">
        <v>20</v>
      </c>
      <c r="D19" s="55" t="s">
        <v>64</v>
      </c>
      <c r="E19" s="260"/>
      <c r="G19" s="350"/>
      <c r="H19" s="54" t="s">
        <v>78</v>
      </c>
      <c r="I19" s="56" t="s">
        <v>68</v>
      </c>
      <c r="J19" s="247" t="s">
        <v>79</v>
      </c>
      <c r="K19" s="178"/>
    </row>
    <row r="20" spans="1:11" ht="18" customHeight="1" x14ac:dyDescent="0.3">
      <c r="A20" s="382"/>
      <c r="B20" s="395" t="s">
        <v>17</v>
      </c>
      <c r="C20" s="53" t="s">
        <v>65</v>
      </c>
      <c r="D20" s="53" t="s">
        <v>107</v>
      </c>
      <c r="E20" s="57"/>
      <c r="G20" s="350"/>
      <c r="H20" s="52" t="s">
        <v>70</v>
      </c>
      <c r="I20" s="56" t="s">
        <v>69</v>
      </c>
      <c r="J20" s="247" t="s">
        <v>66</v>
      </c>
      <c r="K20" s="178"/>
    </row>
    <row r="21" spans="1:11" ht="18.95" customHeight="1" x14ac:dyDescent="0.3">
      <c r="A21" s="382"/>
      <c r="B21" s="395" t="s">
        <v>54</v>
      </c>
      <c r="C21" s="56" t="s">
        <v>57</v>
      </c>
      <c r="D21" s="53" t="s">
        <v>108</v>
      </c>
      <c r="E21" s="57"/>
      <c r="G21" s="351"/>
      <c r="H21" s="54" t="s">
        <v>162</v>
      </c>
      <c r="I21" s="56" t="s">
        <v>67</v>
      </c>
      <c r="J21" s="247" t="s">
        <v>166</v>
      </c>
      <c r="K21" s="178"/>
    </row>
    <row r="22" spans="1:11" ht="18" customHeight="1" x14ac:dyDescent="0.3">
      <c r="A22" s="377"/>
      <c r="B22" s="395" t="s">
        <v>55</v>
      </c>
      <c r="C22" s="56" t="s">
        <v>61</v>
      </c>
      <c r="D22" s="53" t="s">
        <v>109</v>
      </c>
      <c r="E22" s="57"/>
      <c r="G22" s="353"/>
      <c r="H22" s="54"/>
      <c r="I22" s="56" t="s">
        <v>71</v>
      </c>
      <c r="J22" s="262"/>
      <c r="K22" s="53"/>
    </row>
    <row r="23" spans="1:11" ht="18" customHeight="1" thickBot="1" x14ac:dyDescent="0.35">
      <c r="A23" s="377"/>
      <c r="B23" s="395" t="s">
        <v>56</v>
      </c>
      <c r="C23" s="53" t="s">
        <v>132</v>
      </c>
      <c r="D23" s="53" t="s">
        <v>110</v>
      </c>
      <c r="E23" s="57"/>
      <c r="G23" s="365"/>
      <c r="H23" s="270"/>
      <c r="I23" s="56" t="s">
        <v>73</v>
      </c>
      <c r="J23" s="262"/>
      <c r="K23" s="53"/>
    </row>
    <row r="24" spans="1:11" ht="24" customHeight="1" thickBot="1" x14ac:dyDescent="0.35">
      <c r="A24" s="377"/>
      <c r="B24" s="398" t="s">
        <v>63</v>
      </c>
      <c r="C24" s="56" t="s">
        <v>58</v>
      </c>
      <c r="D24" s="178"/>
      <c r="E24" s="57"/>
      <c r="G24" s="367" t="s">
        <v>80</v>
      </c>
      <c r="H24" s="406">
        <f>'Training M1 Berechnung'!D92</f>
        <v>0</v>
      </c>
      <c r="I24" s="358" t="s">
        <v>28</v>
      </c>
      <c r="J24" s="360" t="s">
        <v>28</v>
      </c>
      <c r="K24" s="358" t="s">
        <v>28</v>
      </c>
    </row>
    <row r="25" spans="1:11" ht="24" customHeight="1" x14ac:dyDescent="0.3">
      <c r="A25" s="377"/>
      <c r="B25" s="396" t="s">
        <v>133</v>
      </c>
      <c r="C25" s="56" t="s">
        <v>62</v>
      </c>
      <c r="D25" s="53"/>
      <c r="E25" s="57"/>
      <c r="G25" s="354"/>
      <c r="H25" s="179" t="s">
        <v>81</v>
      </c>
      <c r="I25" s="53"/>
      <c r="J25" s="246"/>
      <c r="K25" s="53"/>
    </row>
    <row r="26" spans="1:11" ht="18" customHeight="1" x14ac:dyDescent="0.3">
      <c r="A26" s="377"/>
      <c r="B26" s="395" t="s">
        <v>134</v>
      </c>
      <c r="C26" s="53" t="s">
        <v>193</v>
      </c>
      <c r="D26" s="53"/>
      <c r="E26" s="57"/>
      <c r="G26" s="350"/>
      <c r="H26" s="52" t="s">
        <v>82</v>
      </c>
      <c r="I26" s="53"/>
      <c r="J26" s="246"/>
      <c r="K26" s="53"/>
    </row>
    <row r="27" spans="1:11" ht="21" customHeight="1" x14ac:dyDescent="0.3">
      <c r="A27" s="377"/>
      <c r="B27" s="396" t="s">
        <v>135</v>
      </c>
      <c r="C27" s="56" t="s">
        <v>60</v>
      </c>
      <c r="D27" s="53"/>
      <c r="E27" s="57"/>
      <c r="G27" s="350"/>
      <c r="H27" s="52" t="s">
        <v>23</v>
      </c>
      <c r="I27" s="53"/>
      <c r="J27" s="246"/>
      <c r="K27" s="53"/>
    </row>
    <row r="28" spans="1:11" ht="21" customHeight="1" thickBot="1" x14ac:dyDescent="0.35">
      <c r="A28" s="383"/>
      <c r="B28" s="396" t="s">
        <v>59</v>
      </c>
      <c r="C28" s="53" t="s">
        <v>131</v>
      </c>
      <c r="D28" s="53"/>
      <c r="E28" s="57"/>
      <c r="G28" s="351"/>
      <c r="H28" s="52" t="s">
        <v>111</v>
      </c>
      <c r="I28" s="53"/>
      <c r="J28" s="246"/>
      <c r="K28" s="53"/>
    </row>
    <row r="29" spans="1:11" ht="24" customHeight="1" thickBot="1" x14ac:dyDescent="0.35">
      <c r="A29" s="401" t="s">
        <v>146</v>
      </c>
      <c r="B29" s="360">
        <f>'Training M1 Berechnung'!F53</f>
        <v>50</v>
      </c>
      <c r="C29" s="358" t="s">
        <v>28</v>
      </c>
      <c r="D29" s="358">
        <f>'Training M1 Berechnung'!F55</f>
        <v>20</v>
      </c>
      <c r="E29" s="359">
        <f>'Training M1 Berechnung'!F56</f>
        <v>10</v>
      </c>
      <c r="G29" s="352"/>
      <c r="H29" s="52" t="s">
        <v>112</v>
      </c>
      <c r="I29" s="53"/>
      <c r="J29" s="246"/>
      <c r="K29" s="53"/>
    </row>
    <row r="30" spans="1:11" ht="18" customHeight="1" x14ac:dyDescent="0.35">
      <c r="A30" s="384"/>
      <c r="B30" s="398" t="s">
        <v>191</v>
      </c>
      <c r="C30" s="55"/>
      <c r="D30" s="250"/>
      <c r="E30" s="362"/>
      <c r="G30" s="352"/>
      <c r="H30" s="54" t="s">
        <v>388</v>
      </c>
      <c r="I30" s="53"/>
      <c r="J30" s="246"/>
      <c r="K30" s="53"/>
    </row>
    <row r="31" spans="1:11" ht="25.5" customHeight="1" thickBot="1" x14ac:dyDescent="0.35">
      <c r="A31" s="382"/>
      <c r="B31" s="398" t="s">
        <v>179</v>
      </c>
      <c r="C31" s="53"/>
      <c r="D31" s="56" t="s">
        <v>386</v>
      </c>
      <c r="E31" s="62" t="s">
        <v>157</v>
      </c>
      <c r="G31" s="368"/>
      <c r="H31" s="52" t="s">
        <v>300</v>
      </c>
      <c r="I31" s="53"/>
      <c r="J31" s="246"/>
      <c r="K31" s="53"/>
    </row>
    <row r="32" spans="1:11" ht="26.25" customHeight="1" thickBot="1" x14ac:dyDescent="0.35">
      <c r="A32" s="382"/>
      <c r="B32" s="398"/>
      <c r="C32" s="53"/>
      <c r="D32" s="56" t="s">
        <v>299</v>
      </c>
      <c r="E32" s="62"/>
      <c r="G32" s="369" t="s">
        <v>340</v>
      </c>
      <c r="H32" s="406">
        <f>Übersicht!C58</f>
        <v>4.55</v>
      </c>
      <c r="I32" s="358" t="s">
        <v>28</v>
      </c>
      <c r="J32" s="358" t="s">
        <v>28</v>
      </c>
      <c r="K32" s="358" t="s">
        <v>28</v>
      </c>
    </row>
    <row r="33" spans="1:14" ht="24" customHeight="1" x14ac:dyDescent="0.3">
      <c r="A33" s="382"/>
      <c r="B33" s="398"/>
      <c r="C33" s="53"/>
      <c r="D33" s="56" t="s">
        <v>385</v>
      </c>
      <c r="E33" s="248"/>
      <c r="G33" s="355"/>
      <c r="H33" s="52" t="s">
        <v>341</v>
      </c>
      <c r="I33" s="178"/>
      <c r="J33" s="178"/>
      <c r="K33" s="248"/>
    </row>
    <row r="34" spans="1:14" ht="18" customHeight="1" thickBot="1" x14ac:dyDescent="0.35">
      <c r="A34" s="385"/>
      <c r="B34" s="397"/>
      <c r="C34" s="53"/>
      <c r="D34" s="56"/>
      <c r="E34" s="248"/>
      <c r="G34" s="350"/>
      <c r="H34" s="52" t="s">
        <v>342</v>
      </c>
      <c r="I34" s="53"/>
      <c r="J34" s="53"/>
      <c r="K34" s="57"/>
    </row>
    <row r="35" spans="1:14" ht="24" customHeight="1" thickBot="1" x14ac:dyDescent="0.35">
      <c r="A35" s="387" t="s">
        <v>83</v>
      </c>
      <c r="B35" s="360">
        <f>'Training M1 Berechnung'!F31</f>
        <v>170</v>
      </c>
      <c r="C35" s="358">
        <f>'Training M1 Berechnung'!F32</f>
        <v>120</v>
      </c>
      <c r="D35" s="358">
        <f>'Training M1 Berechnung'!F33</f>
        <v>100</v>
      </c>
      <c r="E35" s="359">
        <f>'Training M1 Berechnung'!F34</f>
        <v>60</v>
      </c>
      <c r="G35" s="350"/>
      <c r="H35" s="52" t="s">
        <v>364</v>
      </c>
      <c r="I35" s="53"/>
      <c r="J35" s="53"/>
      <c r="K35" s="57"/>
    </row>
    <row r="36" spans="1:14" ht="24" customHeight="1" x14ac:dyDescent="0.3">
      <c r="A36" s="377"/>
      <c r="B36" s="394" t="s">
        <v>140</v>
      </c>
      <c r="C36" s="51" t="s">
        <v>298</v>
      </c>
      <c r="D36" s="56" t="s">
        <v>209</v>
      </c>
      <c r="E36" s="62" t="s">
        <v>292</v>
      </c>
      <c r="G36" s="351"/>
      <c r="H36" s="52" t="s">
        <v>343</v>
      </c>
      <c r="I36" s="53"/>
      <c r="J36" s="53"/>
      <c r="K36" s="57"/>
    </row>
    <row r="37" spans="1:14" ht="26.1" customHeight="1" thickBot="1" x14ac:dyDescent="0.35">
      <c r="A37" s="382"/>
      <c r="B37" s="395" t="s">
        <v>214</v>
      </c>
      <c r="C37" s="56" t="s">
        <v>206</v>
      </c>
      <c r="D37" s="53" t="s">
        <v>152</v>
      </c>
      <c r="E37" s="57"/>
      <c r="G37" s="370"/>
      <c r="H37" s="262"/>
      <c r="I37" s="53"/>
      <c r="J37" s="53"/>
      <c r="K37" s="57"/>
    </row>
    <row r="38" spans="1:14" ht="24.95" customHeight="1" x14ac:dyDescent="0.3">
      <c r="A38" s="382"/>
      <c r="B38" s="395" t="s">
        <v>216</v>
      </c>
      <c r="C38" s="56" t="s">
        <v>14</v>
      </c>
      <c r="D38" s="178"/>
      <c r="E38" s="57" t="s">
        <v>389</v>
      </c>
      <c r="G38" s="387" t="s">
        <v>21</v>
      </c>
      <c r="H38" s="249" t="str">
        <f>IF(Übersicht!C5="Muskelaufbau","Kreatin in g ","BCAA in Stück ")</f>
        <v xml:space="preserve">BCAA in Stück </v>
      </c>
      <c r="I38" s="390">
        <f>IF(Übersicht!B68="Kreatin",'Training M1 Berechnung'!B105,'Training M1 Berechnung'!B102)</f>
        <v>9.1</v>
      </c>
      <c r="J38" s="55" t="s">
        <v>357</v>
      </c>
      <c r="K38" s="260"/>
    </row>
    <row r="39" spans="1:14" ht="20.100000000000001" customHeight="1" x14ac:dyDescent="0.3">
      <c r="A39" s="382"/>
      <c r="B39" s="398" t="s">
        <v>139</v>
      </c>
      <c r="C39" s="178"/>
      <c r="D39" s="178"/>
      <c r="E39" s="57"/>
      <c r="G39" s="388" t="s">
        <v>392</v>
      </c>
      <c r="H39" s="247" t="str">
        <f>IF(Übersicht!C5="Muskelaufbau","L-Glutamin in g","L-Carnitin in ml")</f>
        <v>L-Carnitin in ml</v>
      </c>
      <c r="I39" s="391">
        <f>IF(Übersicht!B69="L-Glutamin ",'Training M1 Berechnung'!B104,'Training M1 Berechnung'!B103)</f>
        <v>15</v>
      </c>
      <c r="J39" s="53" t="s">
        <v>358</v>
      </c>
      <c r="K39" s="57"/>
    </row>
    <row r="40" spans="1:14" ht="20.100000000000001" customHeight="1" thickBot="1" x14ac:dyDescent="0.35">
      <c r="A40" s="385"/>
      <c r="B40" s="398" t="s">
        <v>309</v>
      </c>
      <c r="C40" s="178"/>
      <c r="D40" s="178"/>
      <c r="E40" s="57"/>
      <c r="G40" s="388"/>
      <c r="H40" s="247" t="s">
        <v>352</v>
      </c>
      <c r="I40" s="392" t="s">
        <v>355</v>
      </c>
      <c r="J40" s="53" t="s">
        <v>359</v>
      </c>
      <c r="K40" s="57"/>
    </row>
    <row r="41" spans="1:14" ht="21" customHeight="1" thickBot="1" x14ac:dyDescent="0.35">
      <c r="A41" s="402" t="s">
        <v>77</v>
      </c>
      <c r="B41" s="360" t="s">
        <v>28</v>
      </c>
      <c r="C41" s="358" t="s">
        <v>28</v>
      </c>
      <c r="D41" s="358" t="s">
        <v>28</v>
      </c>
      <c r="E41" s="359">
        <f>'Training M1 Berechnung'!F88</f>
        <v>0</v>
      </c>
      <c r="G41" s="388"/>
      <c r="H41" s="247" t="s">
        <v>361</v>
      </c>
      <c r="I41" s="391">
        <f>'Training M1 Berechnung'!B100</f>
        <v>0</v>
      </c>
      <c r="J41" s="53"/>
      <c r="K41" s="57"/>
    </row>
    <row r="42" spans="1:14" ht="29.1" customHeight="1" x14ac:dyDescent="0.35">
      <c r="A42" s="386"/>
      <c r="B42" s="399"/>
      <c r="C42" s="252"/>
      <c r="D42" s="250"/>
      <c r="E42" s="362" t="s">
        <v>163</v>
      </c>
      <c r="G42" s="388"/>
      <c r="H42" s="247" t="s">
        <v>362</v>
      </c>
      <c r="I42" s="391">
        <f>'Training M1 Berechnung'!B101</f>
        <v>0</v>
      </c>
      <c r="J42" s="53"/>
      <c r="K42" s="57"/>
      <c r="N42" s="36"/>
    </row>
    <row r="43" spans="1:14" ht="23.1" customHeight="1" x14ac:dyDescent="0.35">
      <c r="A43" s="382"/>
      <c r="B43" s="400"/>
      <c r="C43" s="252"/>
      <c r="D43" s="178"/>
      <c r="E43" s="62" t="s">
        <v>164</v>
      </c>
      <c r="G43" s="388"/>
      <c r="H43" s="247"/>
      <c r="I43" s="53"/>
      <c r="J43" s="53"/>
      <c r="K43" s="57"/>
      <c r="N43" s="36"/>
    </row>
    <row r="44" spans="1:14" ht="21.95" customHeight="1" thickBot="1" x14ac:dyDescent="0.4">
      <c r="A44" s="385"/>
      <c r="B44" s="400"/>
      <c r="C44" s="252"/>
      <c r="D44" s="178"/>
      <c r="E44" s="62" t="s">
        <v>165</v>
      </c>
      <c r="G44" s="371"/>
      <c r="H44" s="262"/>
      <c r="I44" s="178"/>
      <c r="J44" s="178"/>
      <c r="K44" s="248"/>
    </row>
    <row r="45" spans="1:14" ht="27" thickBot="1" x14ac:dyDescent="0.4">
      <c r="A45" s="403" t="s">
        <v>387</v>
      </c>
      <c r="B45" s="404">
        <f>'Training M1 Berechnung'!D35</f>
        <v>0</v>
      </c>
      <c r="C45" s="358" t="s">
        <v>28</v>
      </c>
      <c r="D45" s="358" t="s">
        <v>28</v>
      </c>
      <c r="E45" s="359" t="s">
        <v>28</v>
      </c>
      <c r="G45" s="372"/>
      <c r="H45" s="389"/>
      <c r="I45" s="284"/>
      <c r="J45" s="284"/>
      <c r="K45" s="261"/>
    </row>
    <row r="46" spans="1:14" ht="18" customHeight="1" x14ac:dyDescent="0.35"/>
    <row r="47" spans="1:14" ht="23.1" customHeight="1" x14ac:dyDescent="0.35"/>
    <row r="48" spans="1:14" ht="24" customHeight="1" x14ac:dyDescent="0.35"/>
    <row r="52" spans="2:2" x14ac:dyDescent="0.35">
      <c r="B52" s="36"/>
    </row>
    <row r="55" spans="2:2" x14ac:dyDescent="0.35">
      <c r="B55" s="36"/>
    </row>
  </sheetData>
  <mergeCells count="19">
    <mergeCell ref="D1:H2"/>
    <mergeCell ref="H13:H14"/>
    <mergeCell ref="G32:G33"/>
    <mergeCell ref="G9:G10"/>
    <mergeCell ref="G12:G13"/>
    <mergeCell ref="A37:A38"/>
    <mergeCell ref="G14:G15"/>
    <mergeCell ref="G26:G27"/>
    <mergeCell ref="G19:G20"/>
    <mergeCell ref="A14:A15"/>
    <mergeCell ref="A16:A17"/>
    <mergeCell ref="A33:A34"/>
    <mergeCell ref="G34:G35"/>
    <mergeCell ref="A41:A42"/>
    <mergeCell ref="A20:A21"/>
    <mergeCell ref="A31:A32"/>
    <mergeCell ref="G29:G30"/>
    <mergeCell ref="A43:A44"/>
    <mergeCell ref="A39:A40"/>
  </mergeCells>
  <phoneticPr fontId="18" type="noConversion"/>
  <pageMargins left="0.75" right="0.75" top="1" bottom="1" header="0.5" footer="0.5"/>
  <pageSetup paperSize="9" scale="39" orientation="landscape" horizontalDpi="4294967292" verticalDpi="4294967292" r:id="rId1"/>
  <headerFooter>
    <oddHeader xml:space="preserve">&amp;C&amp;"-,Fett"&amp;48&amp;K000000Baukasten Training M1
</oddHeader>
    <oddFooter>&amp;R
&amp;G
&amp;"-,Fett"www.figurmacher.de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topLeftCell="A82" workbookViewId="0">
      <selection activeCell="B107" sqref="B107"/>
    </sheetView>
  </sheetViews>
  <sheetFormatPr baseColWidth="10" defaultRowHeight="15.75" x14ac:dyDescent="0.25"/>
  <cols>
    <col min="1" max="1" width="33" customWidth="1"/>
    <col min="2" max="2" width="32" customWidth="1"/>
    <col min="3" max="4" width="21.625" customWidth="1"/>
    <col min="5" max="5" width="17" customWidth="1"/>
    <col min="6" max="6" width="10" customWidth="1"/>
    <col min="7" max="7" width="13.375" customWidth="1"/>
    <col min="8" max="8" width="20.125" style="1" bestFit="1" customWidth="1"/>
    <col min="9" max="10" width="16.375" customWidth="1"/>
    <col min="11" max="11" width="12.875" customWidth="1"/>
    <col min="12" max="12" width="33.5" bestFit="1" customWidth="1"/>
    <col min="13" max="13" width="13.5" customWidth="1"/>
    <col min="14" max="14" width="1" customWidth="1"/>
    <col min="15" max="17" width="26.5" customWidth="1"/>
  </cols>
  <sheetData>
    <row r="1" spans="1:27" ht="26.25" x14ac:dyDescent="0.4">
      <c r="A1" s="46" t="s">
        <v>32</v>
      </c>
    </row>
    <row r="2" spans="1:27" ht="16.5" thickBot="1" x14ac:dyDescent="0.3"/>
    <row r="3" spans="1:27" ht="19.5" thickBot="1" x14ac:dyDescent="0.35">
      <c r="A3" s="191" t="s">
        <v>1</v>
      </c>
      <c r="B3" s="58" t="s">
        <v>363</v>
      </c>
    </row>
    <row r="4" spans="1:27" ht="19.5" thickBot="1" x14ac:dyDescent="0.35">
      <c r="A4" s="191" t="s">
        <v>115</v>
      </c>
      <c r="B4" s="58"/>
    </row>
    <row r="5" spans="1:27" ht="19.5" thickBot="1" x14ac:dyDescent="0.35">
      <c r="A5" s="191" t="s">
        <v>2</v>
      </c>
      <c r="B5" s="58">
        <v>91</v>
      </c>
    </row>
    <row r="6" spans="1:27" ht="16.5" thickBot="1" x14ac:dyDescent="0.3">
      <c r="A6" s="191" t="s">
        <v>390</v>
      </c>
      <c r="B6" s="11"/>
      <c r="C6" s="11"/>
      <c r="D6" s="11"/>
      <c r="E6" s="11"/>
      <c r="F6" s="11"/>
      <c r="G6" s="11"/>
      <c r="H6" s="12"/>
      <c r="I6" s="11"/>
      <c r="J6" s="11"/>
      <c r="K6" s="12"/>
      <c r="L6" s="11"/>
      <c r="M6" s="11"/>
    </row>
    <row r="7" spans="1:27" ht="16.5" thickBot="1" x14ac:dyDescent="0.3">
      <c r="A7" s="48" t="s">
        <v>3</v>
      </c>
      <c r="B7" s="47" t="s">
        <v>195</v>
      </c>
      <c r="C7" s="186" t="s">
        <v>172</v>
      </c>
      <c r="D7" s="47" t="s">
        <v>192</v>
      </c>
      <c r="E7" s="186" t="s">
        <v>173</v>
      </c>
      <c r="F7" s="47" t="s">
        <v>196</v>
      </c>
      <c r="G7" s="186" t="s">
        <v>174</v>
      </c>
      <c r="H7" s="189" t="s">
        <v>391</v>
      </c>
      <c r="I7" s="48" t="s">
        <v>4</v>
      </c>
      <c r="J7" s="49" t="s">
        <v>8</v>
      </c>
    </row>
    <row r="8" spans="1:27" ht="19.5" thickBot="1" x14ac:dyDescent="0.35">
      <c r="A8" s="185" t="s">
        <v>138</v>
      </c>
      <c r="B8" s="181">
        <f>'Makronährstoffberechnung '!C11</f>
        <v>18.666666666666668</v>
      </c>
      <c r="C8" s="187">
        <f>B8*4.1</f>
        <v>76.533333333333331</v>
      </c>
      <c r="D8" s="182">
        <f>'Makronährstoffberechnung '!B11</f>
        <v>48</v>
      </c>
      <c r="E8" s="188">
        <f>D8*4.1</f>
        <v>196.79999999999998</v>
      </c>
      <c r="F8" s="182">
        <v>0</v>
      </c>
      <c r="G8" s="190">
        <f>F8*9.3</f>
        <v>0</v>
      </c>
      <c r="H8" s="410">
        <f>B5/20</f>
        <v>4.55</v>
      </c>
      <c r="I8" s="183">
        <f>(B8*4.1)+(D8*4.1)+(F8*9.3)</f>
        <v>273.33333333333331</v>
      </c>
      <c r="J8" s="184">
        <f>I8/B5</f>
        <v>3.0036630036630036</v>
      </c>
    </row>
    <row r="9" spans="1:27" x14ac:dyDescent="0.25">
      <c r="K9" s="1"/>
    </row>
    <row r="10" spans="1:27" x14ac:dyDescent="0.25">
      <c r="A10" s="3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5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1" x14ac:dyDescent="0.35">
      <c r="A12" s="45" t="s">
        <v>5</v>
      </c>
      <c r="B12" s="2"/>
      <c r="C12" s="3"/>
      <c r="D12" s="3"/>
      <c r="E12" s="3"/>
      <c r="F12" s="3"/>
      <c r="G12" s="3"/>
      <c r="H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5">
      <c r="A13" s="3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25">
      <c r="B14" s="37" t="s">
        <v>258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5">
      <c r="A15" s="37" t="s">
        <v>256</v>
      </c>
      <c r="B15" s="199">
        <v>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5">
      <c r="A16" s="37" t="s">
        <v>257</v>
      </c>
      <c r="B16" s="199">
        <v>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5">
      <c r="A17" s="3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5">
      <c r="A18" s="37" t="s">
        <v>175</v>
      </c>
      <c r="B18" s="37" t="s">
        <v>241</v>
      </c>
      <c r="C18" s="3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x14ac:dyDescent="0.25">
      <c r="A19" s="14">
        <f>(C8*B15)-C19</f>
        <v>76.533333333333331</v>
      </c>
      <c r="B19" s="14"/>
      <c r="C19" s="14"/>
      <c r="D19" s="8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5">
      <c r="A20" s="87"/>
      <c r="B20" s="87"/>
      <c r="C20" s="87"/>
      <c r="D20" s="8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25">
      <c r="A21" s="87"/>
      <c r="B21" s="87"/>
      <c r="C21" s="87"/>
      <c r="D21" s="8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5">
      <c r="A22" s="87"/>
      <c r="B22" s="87"/>
      <c r="C22" s="87"/>
      <c r="D22" s="8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5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21" x14ac:dyDescent="0.35">
      <c r="A24" s="45" t="s">
        <v>27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21.75" thickBot="1" x14ac:dyDescent="0.4">
      <c r="A25" s="25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6.5" thickBot="1" x14ac:dyDescent="0.3">
      <c r="A26" s="100"/>
      <c r="B26" s="42" t="s">
        <v>6</v>
      </c>
      <c r="C26" s="101" t="s">
        <v>176</v>
      </c>
      <c r="D26" s="292" t="s">
        <v>13</v>
      </c>
      <c r="E26" s="290"/>
      <c r="F26" s="292" t="s">
        <v>120</v>
      </c>
      <c r="G26" s="290"/>
      <c r="H26" s="3"/>
      <c r="I26" s="265" t="s">
        <v>360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7" x14ac:dyDescent="0.25">
      <c r="A27" s="162" t="s">
        <v>199</v>
      </c>
      <c r="B27" s="166">
        <v>0</v>
      </c>
      <c r="C27" s="164">
        <f>A19*B27</f>
        <v>0</v>
      </c>
      <c r="D27" s="102">
        <f>C27*100/'Nährwerte der LM'!F70</f>
        <v>0</v>
      </c>
      <c r="E27" s="103" t="s">
        <v>190</v>
      </c>
      <c r="F27" s="104">
        <f>ROUND(D27*2,-2)/2</f>
        <v>0</v>
      </c>
      <c r="G27" s="105" t="s">
        <v>190</v>
      </c>
      <c r="H27" s="3"/>
      <c r="I27" s="268">
        <f>ROUND(C27*2,-2)/2</f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7" x14ac:dyDescent="0.25">
      <c r="A28" s="163" t="s">
        <v>200</v>
      </c>
      <c r="B28" s="167">
        <v>0</v>
      </c>
      <c r="C28" s="165">
        <f>B28*A19</f>
        <v>0</v>
      </c>
      <c r="D28" s="34">
        <f>C28*100/'Nährwerte der LM'!G80</f>
        <v>0</v>
      </c>
      <c r="E28" s="24" t="s">
        <v>190</v>
      </c>
      <c r="F28" s="23">
        <f t="shared" ref="F28" si="0">ROUND(D28*2,-2)/2</f>
        <v>0</v>
      </c>
      <c r="G28" s="26" t="s">
        <v>190</v>
      </c>
      <c r="H28" s="3"/>
      <c r="I28" s="268">
        <f>ROUND(C28*2,-2)/2</f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7" x14ac:dyDescent="0.25">
      <c r="A29" s="163" t="s">
        <v>201</v>
      </c>
      <c r="B29" s="167">
        <v>0</v>
      </c>
      <c r="C29" s="165">
        <f>B29*A19</f>
        <v>0</v>
      </c>
      <c r="D29" s="34">
        <f>C29*100/'Nährwerte der LM'!H89</f>
        <v>0</v>
      </c>
      <c r="E29" s="24" t="s">
        <v>190</v>
      </c>
      <c r="F29" s="23">
        <f>ROUNDUP(D29*1,-1)/1</f>
        <v>0</v>
      </c>
      <c r="G29" s="26" t="s">
        <v>190</v>
      </c>
      <c r="H29" s="3"/>
      <c r="I29" s="268">
        <f>ROUND(C29*2,-2)/2</f>
        <v>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7" ht="16.5" thickBot="1" x14ac:dyDescent="0.3">
      <c r="A30" s="111" t="s">
        <v>202</v>
      </c>
      <c r="B30" s="168">
        <v>0</v>
      </c>
      <c r="C30" s="88">
        <f>B30*A19</f>
        <v>0</v>
      </c>
      <c r="D30" s="34">
        <f>C30*100/'Nährwerte der LM'!I98</f>
        <v>0</v>
      </c>
      <c r="E30" s="24" t="s">
        <v>190</v>
      </c>
      <c r="F30" s="132">
        <f>ROUND(D30*1,-1)/1</f>
        <v>0</v>
      </c>
      <c r="G30" s="26" t="s">
        <v>190</v>
      </c>
      <c r="H30" s="3"/>
      <c r="I30" s="268">
        <f>ROUND(C30*2,-2)/2</f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7" x14ac:dyDescent="0.25">
      <c r="A31" s="133" t="s">
        <v>205</v>
      </c>
      <c r="B31" s="134">
        <v>1</v>
      </c>
      <c r="C31" s="135">
        <f>A19*B31</f>
        <v>76.533333333333331</v>
      </c>
      <c r="D31" s="136">
        <f>C31*100/'Nährwerte der LM'!F102</f>
        <v>172.37237237237238</v>
      </c>
      <c r="E31" s="104" t="s">
        <v>190</v>
      </c>
      <c r="F31" s="104">
        <f>ROUND(D31*1,-1)/1</f>
        <v>170</v>
      </c>
      <c r="G31" s="159" t="s">
        <v>190</v>
      </c>
      <c r="H31" s="3"/>
      <c r="I31" s="268">
        <f>ROUNDUP(C31*1,-1)/1</f>
        <v>80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7" x14ac:dyDescent="0.25">
      <c r="A32" s="106" t="s">
        <v>203</v>
      </c>
      <c r="B32" s="99">
        <v>1</v>
      </c>
      <c r="C32" s="120">
        <f>A19*B32</f>
        <v>76.533333333333331</v>
      </c>
      <c r="D32" s="121">
        <f>C32*100/'Nährwerte der LM'!G107</f>
        <v>115.95959595959596</v>
      </c>
      <c r="E32" s="23" t="s">
        <v>190</v>
      </c>
      <c r="F32" s="23">
        <f>ROUND(D32*1,-1)/1</f>
        <v>120</v>
      </c>
      <c r="G32" s="160" t="s">
        <v>190</v>
      </c>
      <c r="H32" s="3"/>
      <c r="I32" s="268">
        <f>ROUNDUP(C32*1,-1)/1</f>
        <v>80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7" x14ac:dyDescent="0.25">
      <c r="A33" s="106" t="s">
        <v>204</v>
      </c>
      <c r="B33" s="99">
        <v>1</v>
      </c>
      <c r="C33" s="120">
        <f>A19*B33</f>
        <v>76.533333333333331</v>
      </c>
      <c r="D33" s="121">
        <f>C33*100/'Nährwerte der LM'!H110</f>
        <v>95.666666666666657</v>
      </c>
      <c r="E33" s="23" t="s">
        <v>190</v>
      </c>
      <c r="F33" s="23">
        <f>ROUND(D33*1,-1)/1</f>
        <v>100</v>
      </c>
      <c r="G33" s="160" t="s">
        <v>190</v>
      </c>
      <c r="H33" s="3"/>
      <c r="I33" s="268">
        <f>ROUNDUP(C33*1,-1)/1</f>
        <v>80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7" ht="16.5" thickBot="1" x14ac:dyDescent="0.3">
      <c r="A34" s="107" t="s">
        <v>295</v>
      </c>
      <c r="B34" s="108">
        <v>1</v>
      </c>
      <c r="C34" s="137">
        <f>A19*B34</f>
        <v>76.533333333333331</v>
      </c>
      <c r="D34" s="138">
        <f>C34*100/'Nährwerte der LM'!I112</f>
        <v>60.262467191601047</v>
      </c>
      <c r="E34" s="109"/>
      <c r="F34" s="23">
        <f>ROUND(D34*1,-1)/1</f>
        <v>60</v>
      </c>
      <c r="G34" s="161"/>
      <c r="H34" s="3"/>
      <c r="I34" s="268">
        <f>ROUNDUP(C34*1,-1)/1</f>
        <v>80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7" ht="16.5" thickBot="1" x14ac:dyDescent="0.3">
      <c r="A35" s="239" t="s">
        <v>7</v>
      </c>
      <c r="B35" s="245">
        <v>0</v>
      </c>
      <c r="C35" s="146">
        <f>A19*B35</f>
        <v>0</v>
      </c>
      <c r="D35" s="282">
        <f>C35/'Nährwerte der LM'!B147</f>
        <v>0</v>
      </c>
      <c r="E35" s="240" t="s">
        <v>15</v>
      </c>
      <c r="F35" s="23"/>
      <c r="G35" s="241" t="s">
        <v>255</v>
      </c>
      <c r="H35" s="3"/>
      <c r="I35" s="268">
        <f>ROUNDUP(C35*1,-1)/1</f>
        <v>0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7" x14ac:dyDescent="0.25">
      <c r="A36" s="90"/>
      <c r="B36" s="7"/>
      <c r="C36" s="8"/>
      <c r="D36" s="8"/>
      <c r="E36" s="3"/>
      <c r="F36" s="3"/>
      <c r="G36" s="3"/>
      <c r="H36" s="3"/>
      <c r="I36" s="26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7" x14ac:dyDescent="0.25">
      <c r="A37" s="6"/>
      <c r="B37" s="7"/>
      <c r="C37" s="8"/>
      <c r="D37" s="8"/>
      <c r="E37" s="3"/>
      <c r="F37" s="3"/>
      <c r="G37" s="3"/>
      <c r="H37" s="3"/>
      <c r="I37" s="265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7" ht="21" x14ac:dyDescent="0.35">
      <c r="A38" s="45" t="s">
        <v>9</v>
      </c>
      <c r="B38" s="5"/>
      <c r="C38" s="3"/>
      <c r="D38" s="3"/>
      <c r="E38" s="3"/>
      <c r="F38" s="3"/>
      <c r="G38" s="3"/>
      <c r="H38" s="3"/>
      <c r="I38" s="265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7" ht="21.75" thickBot="1" x14ac:dyDescent="0.4">
      <c r="A39" s="25"/>
      <c r="B39" s="5"/>
      <c r="C39" s="3"/>
      <c r="D39" s="3"/>
      <c r="E39" s="3"/>
      <c r="F39" s="3"/>
      <c r="G39" s="3"/>
      <c r="H39" s="3"/>
      <c r="I39" s="265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7" ht="16.5" thickBot="1" x14ac:dyDescent="0.3">
      <c r="A40" s="40"/>
      <c r="B40" s="41" t="s">
        <v>11</v>
      </c>
      <c r="C40" s="65" t="s">
        <v>242</v>
      </c>
      <c r="D40" s="293" t="s">
        <v>12</v>
      </c>
      <c r="E40" s="294"/>
      <c r="F40" s="297" t="s">
        <v>125</v>
      </c>
      <c r="G40" s="298"/>
      <c r="H40" s="3"/>
      <c r="I40" s="265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7" x14ac:dyDescent="0.25">
      <c r="A41" s="18" t="s">
        <v>10</v>
      </c>
      <c r="B41" s="20">
        <v>0.5</v>
      </c>
      <c r="C41" s="21">
        <f>B19*B41</f>
        <v>0</v>
      </c>
      <c r="D41" s="295">
        <f>C41*100/'Nährwerte der LM'!F148</f>
        <v>0</v>
      </c>
      <c r="E41" s="295"/>
      <c r="F41" s="23">
        <f>ROUNDUP(D41*1,-1)/1</f>
        <v>0</v>
      </c>
      <c r="G41" s="23"/>
      <c r="H41" s="3"/>
      <c r="I41" s="26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7" ht="16.5" thickBot="1" x14ac:dyDescent="0.3">
      <c r="A42" s="19" t="s">
        <v>16</v>
      </c>
      <c r="B42" s="16">
        <v>0.5</v>
      </c>
      <c r="C42" s="22">
        <f>B19*B42</f>
        <v>0</v>
      </c>
      <c r="D42" s="296">
        <f>C42*100/'Nährwerte der LM'!F149</f>
        <v>0</v>
      </c>
      <c r="E42" s="296"/>
      <c r="F42" s="23">
        <f>ROUNDUP(D42*1,-1)/1</f>
        <v>0</v>
      </c>
      <c r="G42" s="23"/>
      <c r="H42" s="3"/>
      <c r="I42" s="265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7" x14ac:dyDescent="0.25">
      <c r="A43" s="6"/>
      <c r="B43" s="9"/>
      <c r="C43" s="10"/>
      <c r="D43" s="10"/>
      <c r="E43" s="10"/>
      <c r="F43" s="3"/>
      <c r="G43" s="3"/>
      <c r="H43" s="3"/>
      <c r="I43" s="26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25">
      <c r="A44" s="3"/>
      <c r="B44" s="3"/>
      <c r="C44" s="3"/>
      <c r="D44" s="3"/>
      <c r="E44" s="3"/>
      <c r="F44" s="3"/>
      <c r="G44" s="3"/>
      <c r="H44" s="3"/>
      <c r="I44" s="265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21" x14ac:dyDescent="0.35">
      <c r="A45" s="45" t="s">
        <v>30</v>
      </c>
      <c r="B45" s="2"/>
      <c r="C45" s="3"/>
      <c r="D45" s="3"/>
      <c r="E45" s="3"/>
      <c r="F45" s="3"/>
      <c r="G45" s="3"/>
      <c r="H45" s="3"/>
      <c r="I45" s="265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6.5" thickBot="1" x14ac:dyDescent="0.3">
      <c r="A46" s="3"/>
      <c r="B46" s="2"/>
      <c r="C46" s="3"/>
      <c r="D46" s="3"/>
      <c r="E46" s="3"/>
      <c r="F46" s="3"/>
      <c r="G46" s="3"/>
      <c r="H46" s="3"/>
      <c r="I46" s="265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6.5" thickBot="1" x14ac:dyDescent="0.3">
      <c r="A47" s="176" t="s">
        <v>285</v>
      </c>
      <c r="B47" s="101" t="s">
        <v>18</v>
      </c>
      <c r="C47" s="177" t="s">
        <v>238</v>
      </c>
      <c r="E47" s="3"/>
      <c r="F47" s="3"/>
      <c r="G47" s="3"/>
      <c r="H47" s="3"/>
      <c r="I47" s="266"/>
      <c r="J47" s="264"/>
      <c r="K47" s="264"/>
      <c r="L47" s="264"/>
      <c r="M47" s="264"/>
      <c r="N47" s="3"/>
      <c r="O47" s="291"/>
      <c r="P47" s="291"/>
      <c r="Q47" s="291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6.5" thickBot="1" x14ac:dyDescent="0.3">
      <c r="A48" s="175">
        <f>E8-((B48*4.1)+(C48*4.1))</f>
        <v>53.299999999999983</v>
      </c>
      <c r="B48" s="175">
        <v>25</v>
      </c>
      <c r="C48" s="174">
        <v>10</v>
      </c>
      <c r="E48" s="3"/>
      <c r="F48" s="3"/>
      <c r="G48" s="3"/>
      <c r="H48" s="3"/>
      <c r="I48" s="267"/>
      <c r="J48" s="4"/>
      <c r="K48" s="4"/>
      <c r="L48" s="3"/>
      <c r="M48" s="3"/>
      <c r="N48" s="3"/>
      <c r="O48" s="4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5">
      <c r="A49" s="3"/>
      <c r="B49" s="2"/>
      <c r="C49" s="3"/>
      <c r="D49" s="3"/>
      <c r="E49" s="3"/>
      <c r="F49" s="3"/>
      <c r="G49" s="3"/>
      <c r="H49" s="3"/>
      <c r="I49" s="265"/>
      <c r="J49" s="3"/>
      <c r="K49" s="3"/>
      <c r="L49" s="2"/>
      <c r="M49" s="3"/>
      <c r="N49" s="3"/>
      <c r="O49" s="3"/>
      <c r="P49" s="2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21" x14ac:dyDescent="0.35">
      <c r="A50" s="45" t="s">
        <v>239</v>
      </c>
      <c r="B50" s="2"/>
      <c r="C50" s="3"/>
      <c r="D50" s="3"/>
      <c r="E50" s="3"/>
      <c r="F50" s="3"/>
      <c r="G50" s="3"/>
      <c r="H50" s="3"/>
      <c r="I50" s="265"/>
      <c r="J50" s="3"/>
      <c r="K50" s="3"/>
      <c r="L50" s="2"/>
      <c r="M50" s="3"/>
      <c r="N50" s="3"/>
      <c r="O50" s="3"/>
      <c r="P50" s="2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21.75" thickBot="1" x14ac:dyDescent="0.4">
      <c r="A51" s="25"/>
      <c r="B51" s="2"/>
      <c r="C51" s="3"/>
      <c r="D51" s="3"/>
      <c r="E51" s="3"/>
      <c r="F51" s="3"/>
      <c r="G51" s="3"/>
      <c r="H51" s="3"/>
      <c r="I51" s="265"/>
      <c r="J51" s="3"/>
      <c r="K51" s="3"/>
      <c r="L51" s="2"/>
      <c r="M51" s="3"/>
      <c r="N51" s="3"/>
      <c r="O51" s="3"/>
      <c r="P51" s="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6.5" thickBot="1" x14ac:dyDescent="0.3">
      <c r="A52" s="38"/>
      <c r="B52" s="39" t="s">
        <v>6</v>
      </c>
      <c r="C52" s="64" t="s">
        <v>187</v>
      </c>
      <c r="D52" s="289" t="s">
        <v>188</v>
      </c>
      <c r="E52" s="290"/>
      <c r="F52" s="289" t="s">
        <v>120</v>
      </c>
      <c r="G52" s="290"/>
      <c r="H52" s="3"/>
      <c r="I52" s="265"/>
      <c r="J52" s="3"/>
      <c r="K52" s="3"/>
      <c r="L52" s="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7" x14ac:dyDescent="0.25">
      <c r="A53" s="17" t="s">
        <v>186</v>
      </c>
      <c r="B53" s="15">
        <v>1</v>
      </c>
      <c r="C53" s="13">
        <f>A48*B53</f>
        <v>53.299999999999983</v>
      </c>
      <c r="D53" s="27">
        <f>C53*100/'Nährwerte der LM'!F54</f>
        <v>51.747572815533964</v>
      </c>
      <c r="E53" s="125" t="s">
        <v>189</v>
      </c>
      <c r="F53" s="23">
        <f>ROUND(D53*1,-1)/1</f>
        <v>50</v>
      </c>
      <c r="G53" s="126" t="s">
        <v>190</v>
      </c>
      <c r="H53" s="3"/>
      <c r="I53" s="265">
        <f>ROUNDUP(C53*1,-1)/1</f>
        <v>60</v>
      </c>
      <c r="J53" s="3"/>
      <c r="K53" s="3"/>
      <c r="L53" s="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7" x14ac:dyDescent="0.25">
      <c r="A54" s="17" t="s">
        <v>180</v>
      </c>
      <c r="B54" s="15">
        <v>1</v>
      </c>
      <c r="C54" s="13">
        <f>A48*B54</f>
        <v>53.299999999999983</v>
      </c>
      <c r="D54" s="27">
        <f>100*C54/'Nährwerte der LM'!G58</f>
        <v>30.988372093023244</v>
      </c>
      <c r="E54" s="125" t="s">
        <v>189</v>
      </c>
      <c r="F54" s="23">
        <f>ROUNDUP(D54*1,-1)/1</f>
        <v>40</v>
      </c>
      <c r="G54" s="126" t="s">
        <v>190</v>
      </c>
      <c r="H54" s="3"/>
      <c r="I54" s="265">
        <f>ROUNDUP(C54*1,-1)/1</f>
        <v>60</v>
      </c>
      <c r="J54" s="3"/>
      <c r="K54" s="3"/>
      <c r="L54" s="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7" x14ac:dyDescent="0.25">
      <c r="A55" s="17" t="s">
        <v>181</v>
      </c>
      <c r="B55" s="15">
        <v>1</v>
      </c>
      <c r="C55" s="13">
        <f>B55*A48</f>
        <v>53.299999999999983</v>
      </c>
      <c r="D55" s="27">
        <f>100*C55/'Nährwerte der LM'!H60</f>
        <v>16.207645525629882</v>
      </c>
      <c r="E55" s="125" t="s">
        <v>189</v>
      </c>
      <c r="F55" s="23">
        <f>ROUND(D55*1,-1)/1</f>
        <v>20</v>
      </c>
      <c r="G55" s="126" t="s">
        <v>190</v>
      </c>
      <c r="H55" s="3"/>
      <c r="I55" s="265">
        <f>ROUNDUP(C55*1,-1)/1</f>
        <v>60</v>
      </c>
      <c r="J55" s="3"/>
      <c r="K55" s="2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7" ht="16.5" thickBot="1" x14ac:dyDescent="0.3">
      <c r="A56" s="96" t="s">
        <v>182</v>
      </c>
      <c r="B56" s="97">
        <v>1</v>
      </c>
      <c r="C56" s="13">
        <f>A48*B56</f>
        <v>53.299999999999983</v>
      </c>
      <c r="D56" s="27">
        <f>100*C56/'Nährwerte der LM'!I67</f>
        <v>14.61608775137111</v>
      </c>
      <c r="E56" s="125" t="s">
        <v>189</v>
      </c>
      <c r="F56" s="132">
        <f>ROUND(D56*1,-1)/1</f>
        <v>10</v>
      </c>
      <c r="G56" s="148" t="s">
        <v>190</v>
      </c>
      <c r="H56" s="3"/>
      <c r="I56" s="265">
        <f>ROUNDUP(C56*1,-1)/1</f>
        <v>60</v>
      </c>
      <c r="J56" s="3"/>
      <c r="K56" s="3"/>
      <c r="L56" s="2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7" x14ac:dyDescent="0.25">
      <c r="A57" s="133"/>
      <c r="B57" s="134"/>
      <c r="C57" s="149" t="s">
        <v>192</v>
      </c>
      <c r="D57" s="136"/>
      <c r="E57" s="104"/>
      <c r="F57" s="104"/>
      <c r="G57" s="150"/>
      <c r="H57" s="3"/>
      <c r="I57" s="265"/>
      <c r="J57" s="3"/>
      <c r="K57" s="3"/>
      <c r="L57" s="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7" x14ac:dyDescent="0.25">
      <c r="A58" s="106" t="s">
        <v>183</v>
      </c>
      <c r="B58" s="99"/>
      <c r="C58" s="120">
        <f>B48</f>
        <v>25</v>
      </c>
      <c r="D58" s="121">
        <f>100*C58/'Nährwerte der LM'!F29</f>
        <v>403.22580645161287</v>
      </c>
      <c r="E58" s="23" t="s">
        <v>190</v>
      </c>
      <c r="F58" s="23">
        <f>ROUND(D58*2,-2)/2</f>
        <v>400</v>
      </c>
      <c r="G58" s="151" t="s">
        <v>190</v>
      </c>
      <c r="H58" s="3"/>
      <c r="I58" s="265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7" x14ac:dyDescent="0.25">
      <c r="A59" s="152" t="s">
        <v>184</v>
      </c>
      <c r="B59" s="99"/>
      <c r="C59" s="120">
        <f>B48</f>
        <v>25</v>
      </c>
      <c r="D59" s="123">
        <f>C59*100/'Nährwerte der LM'!G39</f>
        <v>227.27272727272728</v>
      </c>
      <c r="E59" s="124" t="s">
        <v>190</v>
      </c>
      <c r="F59" s="23">
        <f t="shared" ref="F59:F64" si="1">ROUND(D59*2,-2)/2</f>
        <v>250</v>
      </c>
      <c r="G59" s="153" t="s">
        <v>190</v>
      </c>
      <c r="H59" s="3"/>
      <c r="I59" s="265"/>
      <c r="J59" s="3"/>
      <c r="K59" s="3"/>
      <c r="L59" s="5"/>
      <c r="M59" s="3"/>
      <c r="N59" s="3"/>
      <c r="O59" s="3"/>
      <c r="P59" s="5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6.5" thickBot="1" x14ac:dyDescent="0.3">
      <c r="A60" s="154" t="s">
        <v>185</v>
      </c>
      <c r="B60" s="108"/>
      <c r="C60" s="137">
        <f>B48</f>
        <v>25</v>
      </c>
      <c r="D60" s="155">
        <f>C60*100/'Nährwerte der LM'!H49</f>
        <v>148.8095238095238</v>
      </c>
      <c r="E60" s="156" t="s">
        <v>190</v>
      </c>
      <c r="F60" s="109">
        <f t="shared" si="1"/>
        <v>150</v>
      </c>
      <c r="G60" s="157" t="s">
        <v>190</v>
      </c>
      <c r="I60" s="265"/>
      <c r="J60" s="3"/>
      <c r="K60" s="3"/>
      <c r="L60" s="5"/>
      <c r="M60" s="3"/>
      <c r="N60" s="3"/>
      <c r="O60" s="3"/>
      <c r="P60" s="5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6.5" thickBot="1" x14ac:dyDescent="0.3">
      <c r="A61" s="90"/>
      <c r="B61" s="118"/>
      <c r="C61" s="88" t="s">
        <v>19</v>
      </c>
      <c r="D61" s="94"/>
      <c r="E61" s="8"/>
      <c r="F61" s="109"/>
      <c r="G61" s="2"/>
      <c r="I61" s="265"/>
      <c r="J61" s="3"/>
      <c r="K61" s="3"/>
      <c r="L61" s="5"/>
      <c r="M61" s="3"/>
      <c r="N61" s="3"/>
      <c r="O61" s="3"/>
      <c r="P61" s="5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6.5" thickBot="1" x14ac:dyDescent="0.3">
      <c r="A62" s="122" t="s">
        <v>234</v>
      </c>
      <c r="B62" s="99"/>
      <c r="C62" s="120">
        <f>C48</f>
        <v>10</v>
      </c>
      <c r="D62" s="123">
        <f>C62*100/'Nährwerte der LM'!F3</f>
        <v>529.41176470588232</v>
      </c>
      <c r="E62" s="124"/>
      <c r="F62" s="109">
        <f>ROUNDDOWN(D62*2,-2)/2</f>
        <v>500</v>
      </c>
      <c r="G62" s="126" t="s">
        <v>190</v>
      </c>
      <c r="I62" s="265"/>
      <c r="J62" s="3"/>
      <c r="K62" s="3"/>
      <c r="L62" s="5"/>
      <c r="M62" s="3"/>
      <c r="N62" s="3"/>
      <c r="O62" s="3"/>
      <c r="P62" s="5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6.5" thickBot="1" x14ac:dyDescent="0.3">
      <c r="A63" s="122" t="s">
        <v>235</v>
      </c>
      <c r="B63" s="99"/>
      <c r="C63" s="120">
        <f>C48</f>
        <v>10</v>
      </c>
      <c r="D63" s="123">
        <f>C63*100/'Nährwerte der LM'!G12</f>
        <v>243.90243902439028</v>
      </c>
      <c r="E63" s="124"/>
      <c r="F63" s="109">
        <f t="shared" si="1"/>
        <v>250</v>
      </c>
      <c r="G63" s="126" t="s">
        <v>190</v>
      </c>
      <c r="I63" s="265"/>
      <c r="J63" s="3"/>
      <c r="K63" s="3"/>
      <c r="L63" s="5"/>
      <c r="M63" s="3"/>
      <c r="N63" s="3"/>
      <c r="O63" s="3"/>
      <c r="P63" s="5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6.5" thickBot="1" x14ac:dyDescent="0.3">
      <c r="A64" s="122" t="s">
        <v>236</v>
      </c>
      <c r="B64" s="99"/>
      <c r="C64" s="120">
        <f>C48</f>
        <v>10</v>
      </c>
      <c r="D64" s="123">
        <f>C64*100/'Nährwerte der LM'!H25</f>
        <v>75</v>
      </c>
      <c r="E64" s="124"/>
      <c r="F64" s="109">
        <f t="shared" si="1"/>
        <v>100</v>
      </c>
      <c r="G64" s="126" t="s">
        <v>190</v>
      </c>
      <c r="I64" s="265"/>
      <c r="J64" s="3"/>
      <c r="K64" s="3"/>
      <c r="L64" s="5"/>
      <c r="M64" s="3"/>
      <c r="N64" s="3"/>
      <c r="O64" s="3"/>
      <c r="P64" s="5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6.5" thickBot="1" x14ac:dyDescent="0.3">
      <c r="A65" s="122" t="s">
        <v>237</v>
      </c>
      <c r="B65" s="99"/>
      <c r="C65" s="120">
        <f>C48</f>
        <v>10</v>
      </c>
      <c r="D65" s="123">
        <f>C65*100/'Nährwerte der LM'!I28</f>
        <v>35.714285714285715</v>
      </c>
      <c r="E65" s="124"/>
      <c r="F65" s="109">
        <f>ROUND(D65*2,-2)/2</f>
        <v>50</v>
      </c>
      <c r="G65" s="126" t="s">
        <v>190</v>
      </c>
      <c r="I65" s="265"/>
      <c r="J65" s="3"/>
      <c r="K65" s="3"/>
      <c r="L65" s="5"/>
      <c r="M65" s="3"/>
      <c r="N65" s="3"/>
      <c r="O65" s="3"/>
      <c r="P65" s="5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25">
      <c r="A66" s="90"/>
      <c r="B66" s="2"/>
      <c r="C66" s="255" t="s">
        <v>187</v>
      </c>
      <c r="D66" s="3"/>
      <c r="E66" s="3"/>
      <c r="F66" s="3"/>
      <c r="G66" s="3"/>
      <c r="I66" s="265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7" x14ac:dyDescent="0.25">
      <c r="A67" s="122" t="s">
        <v>332</v>
      </c>
      <c r="B67" s="99">
        <v>0</v>
      </c>
      <c r="C67" s="256">
        <f>$A$48*B67</f>
        <v>0</v>
      </c>
      <c r="D67" s="121">
        <f>C67*100/'Nährwerte der LM'!G164</f>
        <v>0</v>
      </c>
      <c r="E67" s="23"/>
      <c r="F67" s="23">
        <f>ROUND(D67*2,-2)/2</f>
        <v>0</v>
      </c>
      <c r="G67" s="23" t="s">
        <v>339</v>
      </c>
      <c r="I67" s="265">
        <f>ROUNDUP(C67*1,-1)/1</f>
        <v>0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7" x14ac:dyDescent="0.25">
      <c r="A68" s="122" t="s">
        <v>333</v>
      </c>
      <c r="B68" s="99">
        <v>0</v>
      </c>
      <c r="C68" s="256">
        <f>$A$48*B68</f>
        <v>0</v>
      </c>
      <c r="D68" s="121">
        <f>C68*100/'Nährwerte der LM'!H166</f>
        <v>0</v>
      </c>
      <c r="E68" s="23"/>
      <c r="F68" s="23">
        <f>ROUND(D68*2,-2)/2</f>
        <v>0</v>
      </c>
      <c r="G68" s="23" t="s">
        <v>339</v>
      </c>
      <c r="I68" s="265">
        <f>ROUNDUP(C68*1,-1)/1</f>
        <v>0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7" x14ac:dyDescent="0.25">
      <c r="A69" s="122" t="s">
        <v>334</v>
      </c>
      <c r="B69" s="99">
        <v>0</v>
      </c>
      <c r="C69" s="256">
        <f>$A$48*B69</f>
        <v>0</v>
      </c>
      <c r="D69" s="121">
        <f>C69*100/'Nährwerte der LM'!I169</f>
        <v>0</v>
      </c>
      <c r="E69" s="23"/>
      <c r="F69" s="23">
        <f>ROUND(D69*2,-2)/2</f>
        <v>0</v>
      </c>
      <c r="G69" s="23" t="s">
        <v>339</v>
      </c>
      <c r="I69" s="265">
        <f>ROUNDUP(C69*1,-1)/1</f>
        <v>0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7" x14ac:dyDescent="0.25">
      <c r="A70" s="90"/>
      <c r="B70" s="2">
        <v>0</v>
      </c>
      <c r="C70" s="258" t="s">
        <v>187</v>
      </c>
      <c r="D70" s="3"/>
      <c r="E70" s="3"/>
      <c r="F70" s="3"/>
      <c r="G70" s="3"/>
      <c r="I70" s="265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7" x14ac:dyDescent="0.25">
      <c r="A71" s="122" t="s">
        <v>335</v>
      </c>
      <c r="B71" s="99">
        <v>0</v>
      </c>
      <c r="C71" s="256">
        <f>$A$48*B71</f>
        <v>0</v>
      </c>
      <c r="D71" s="256">
        <f>C71*100/'Nährwerte der LM'!F150</f>
        <v>0</v>
      </c>
      <c r="E71" s="23"/>
      <c r="F71" s="23">
        <f>ROUND(D71*1,-1)/1</f>
        <v>0</v>
      </c>
      <c r="G71" s="23" t="s">
        <v>190</v>
      </c>
      <c r="I71" s="265">
        <f>ROUNDUP(C71*1,-1)/1</f>
        <v>0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7" x14ac:dyDescent="0.25">
      <c r="A72" s="122" t="s">
        <v>336</v>
      </c>
      <c r="B72" s="99">
        <v>0</v>
      </c>
      <c r="C72" s="256">
        <f>$A$48*B72</f>
        <v>0</v>
      </c>
      <c r="D72" s="120">
        <f>C72*100/'Nährwerte der LM'!G153</f>
        <v>0</v>
      </c>
      <c r="E72" s="23"/>
      <c r="F72" s="121">
        <f>D72</f>
        <v>0</v>
      </c>
      <c r="G72" s="23" t="s">
        <v>190</v>
      </c>
      <c r="I72" s="265">
        <f>ROUNDUP(C72*1,-1)/1</f>
        <v>0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7" x14ac:dyDescent="0.25">
      <c r="A73" s="122" t="s">
        <v>337</v>
      </c>
      <c r="B73" s="99">
        <v>0</v>
      </c>
      <c r="C73" s="256">
        <f>$A$48*B73</f>
        <v>0</v>
      </c>
      <c r="D73" s="120">
        <f>C73*100/'Nährwerte der LM'!H156</f>
        <v>0</v>
      </c>
      <c r="E73" s="23"/>
      <c r="F73" s="121">
        <f>D73</f>
        <v>0</v>
      </c>
      <c r="G73" s="23" t="s">
        <v>190</v>
      </c>
      <c r="I73" s="265">
        <f>ROUNDUP(C73*1,-1)/1</f>
        <v>0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7" x14ac:dyDescent="0.25">
      <c r="A74" s="122" t="s">
        <v>338</v>
      </c>
      <c r="B74" s="99">
        <v>0</v>
      </c>
      <c r="C74" s="256">
        <f>$A$48*B74</f>
        <v>0</v>
      </c>
      <c r="D74" s="120">
        <f>C74*100/'Nährwerte der LM'!I160</f>
        <v>0</v>
      </c>
      <c r="E74" s="23"/>
      <c r="F74" s="121">
        <f>D74</f>
        <v>0</v>
      </c>
      <c r="G74" s="23" t="s">
        <v>190</v>
      </c>
      <c r="I74" s="265">
        <f>ROUNDUP(C74*1,-1)/1</f>
        <v>0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7" x14ac:dyDescent="0.25">
      <c r="A75" s="90"/>
      <c r="B75" s="2"/>
      <c r="C75" s="3"/>
      <c r="D75" s="257"/>
      <c r="E75" s="3"/>
      <c r="F75" s="3"/>
      <c r="G75" s="3"/>
      <c r="I75" s="265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7" x14ac:dyDescent="0.25">
      <c r="A76" s="90"/>
      <c r="B76" s="2"/>
      <c r="C76" s="3"/>
      <c r="D76" s="3"/>
      <c r="E76" s="3"/>
      <c r="F76" s="3"/>
      <c r="G76" s="3"/>
      <c r="I76" s="265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7" x14ac:dyDescent="0.25">
      <c r="A77" s="90"/>
      <c r="B77" s="2"/>
      <c r="C77" s="3"/>
      <c r="D77" s="3"/>
      <c r="E77" s="3"/>
      <c r="F77" s="3"/>
      <c r="G77" s="3"/>
      <c r="I77" s="265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7" x14ac:dyDescent="0.25">
      <c r="A78" s="90"/>
      <c r="B78" s="2"/>
      <c r="C78" s="3"/>
      <c r="D78" s="3"/>
      <c r="E78" s="3"/>
      <c r="F78" s="3"/>
      <c r="G78" s="3"/>
      <c r="I78" s="265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7" x14ac:dyDescent="0.25">
      <c r="A79" s="90"/>
      <c r="B79" s="2"/>
      <c r="C79" s="3"/>
      <c r="D79" s="3"/>
      <c r="E79" s="3"/>
      <c r="F79" s="3"/>
      <c r="G79" s="3"/>
      <c r="I79" s="265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7" x14ac:dyDescent="0.25">
      <c r="A80" s="90"/>
      <c r="B80" s="2"/>
      <c r="C80" s="3"/>
      <c r="D80" s="3"/>
      <c r="E80" s="3"/>
      <c r="F80" s="3"/>
      <c r="G80" s="3"/>
      <c r="I80" s="265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7" x14ac:dyDescent="0.25">
      <c r="A81" s="3"/>
      <c r="B81" s="2"/>
      <c r="C81" s="3"/>
      <c r="D81" s="3"/>
      <c r="E81" s="3"/>
      <c r="F81" s="3"/>
      <c r="G81" s="3"/>
      <c r="I81" s="265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7" ht="21" x14ac:dyDescent="0.35">
      <c r="A82" s="45" t="s">
        <v>240</v>
      </c>
      <c r="B82" s="2"/>
      <c r="C82" s="3"/>
      <c r="D82" s="3"/>
      <c r="E82" s="3"/>
      <c r="F82" s="3"/>
      <c r="G82" s="3"/>
      <c r="I82" s="265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7" ht="21.75" thickBot="1" x14ac:dyDescent="0.4">
      <c r="A83" s="25"/>
      <c r="B83" s="2"/>
      <c r="C83" s="3"/>
      <c r="D83" s="3"/>
      <c r="E83" s="3"/>
      <c r="F83" s="3"/>
      <c r="G83" s="3"/>
      <c r="I83" s="265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6.5" thickBot="1" x14ac:dyDescent="0.3">
      <c r="A84" s="100"/>
      <c r="B84" s="42" t="s">
        <v>218</v>
      </c>
      <c r="C84" s="119" t="s">
        <v>219</v>
      </c>
      <c r="D84" s="289" t="s">
        <v>188</v>
      </c>
      <c r="E84" s="290"/>
      <c r="F84" s="63" t="s">
        <v>120</v>
      </c>
      <c r="G84" s="1"/>
      <c r="H84" s="3"/>
      <c r="I84" s="265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7" x14ac:dyDescent="0.25">
      <c r="A85" s="133" t="s">
        <v>220</v>
      </c>
      <c r="B85" s="134">
        <v>1</v>
      </c>
      <c r="C85" s="135">
        <f>G8*B85</f>
        <v>0</v>
      </c>
      <c r="D85" s="136">
        <f>C85*100/'Nährwerte der LM'!F113</f>
        <v>0</v>
      </c>
      <c r="E85" s="104" t="s">
        <v>190</v>
      </c>
      <c r="F85" s="139">
        <f>ROUND(D85,-1)</f>
        <v>0</v>
      </c>
      <c r="G85" s="1" t="s">
        <v>190</v>
      </c>
      <c r="H85" s="3"/>
      <c r="I85" s="265">
        <f>ROUND(C85*1,-1)/1</f>
        <v>0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7" x14ac:dyDescent="0.25">
      <c r="A86" s="106" t="s">
        <v>221</v>
      </c>
      <c r="B86" s="99">
        <v>1</v>
      </c>
      <c r="C86" s="120">
        <f>G8*B85</f>
        <v>0</v>
      </c>
      <c r="D86" s="121">
        <f>C86*100/'Nährwerte der LM'!G118</f>
        <v>0</v>
      </c>
      <c r="E86" s="23" t="s">
        <v>190</v>
      </c>
      <c r="F86" s="140">
        <f t="shared" ref="F86:F88" si="2">ROUND(D86,-1)</f>
        <v>0</v>
      </c>
      <c r="G86" s="1" t="s">
        <v>190</v>
      </c>
      <c r="H86" s="3"/>
      <c r="I86" s="265">
        <f>ROUND(C86*1,-1)/1</f>
        <v>0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7" ht="16.5" thickBot="1" x14ac:dyDescent="0.3">
      <c r="A87" s="107" t="s">
        <v>222</v>
      </c>
      <c r="B87" s="108">
        <v>1</v>
      </c>
      <c r="C87" s="137">
        <f>G8*B85</f>
        <v>0</v>
      </c>
      <c r="D87" s="121">
        <f>C87*100/'Nährwerte der LM'!H123</f>
        <v>0</v>
      </c>
      <c r="E87" s="109" t="s">
        <v>190</v>
      </c>
      <c r="F87" s="141">
        <f t="shared" si="2"/>
        <v>0</v>
      </c>
      <c r="G87" s="1" t="s">
        <v>190</v>
      </c>
      <c r="H87" s="3"/>
      <c r="I87" s="265">
        <f>ROUND(C87*1,-1)/1</f>
        <v>0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7" ht="16.5" thickBot="1" x14ac:dyDescent="0.3">
      <c r="A88" s="200" t="s">
        <v>296</v>
      </c>
      <c r="B88" s="242">
        <v>1</v>
      </c>
      <c r="C88" s="137">
        <f>B88*G8</f>
        <v>0</v>
      </c>
      <c r="D88" s="243">
        <f>C88*100/'Nährwerte der LM'!I124</f>
        <v>0</v>
      </c>
      <c r="E88" s="244"/>
      <c r="F88" s="141">
        <f t="shared" si="2"/>
        <v>0</v>
      </c>
      <c r="G88" s="1"/>
      <c r="H88" s="3"/>
      <c r="I88" s="265">
        <f>ROUND(C88*1,-1)/1</f>
        <v>0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7" ht="16.5" thickBot="1" x14ac:dyDescent="0.3">
      <c r="A89" s="133" t="s">
        <v>223</v>
      </c>
      <c r="B89" s="134">
        <v>0</v>
      </c>
      <c r="C89" s="135">
        <f>G8*B89</f>
        <v>0</v>
      </c>
      <c r="D89" s="136">
        <f>C89*100/'Nährwerte der LM'!F127</f>
        <v>0</v>
      </c>
      <c r="E89" s="104" t="s">
        <v>190</v>
      </c>
      <c r="F89" s="141"/>
      <c r="G89" s="1"/>
      <c r="H89" s="3"/>
      <c r="I89" s="265">
        <f>ROUND(C89*1,-1)/1</f>
        <v>0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7" ht="16.5" thickBot="1" x14ac:dyDescent="0.3">
      <c r="A90" s="106" t="s">
        <v>224</v>
      </c>
      <c r="B90" s="99">
        <v>0</v>
      </c>
      <c r="C90" s="120">
        <f>G8*B89</f>
        <v>0</v>
      </c>
      <c r="D90" s="121">
        <f>C90*100/'Nährwerte der LM'!G131</f>
        <v>0</v>
      </c>
      <c r="E90" s="23" t="s">
        <v>190</v>
      </c>
      <c r="F90" s="141"/>
      <c r="G90" s="1"/>
      <c r="H90" s="3"/>
      <c r="I90" s="265">
        <f t="shared" ref="I90:I91" si="3">ROUND(C90*1,-1)/1</f>
        <v>0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7" ht="16.5" thickBot="1" x14ac:dyDescent="0.3">
      <c r="A91" s="147" t="s">
        <v>225</v>
      </c>
      <c r="B91" s="129">
        <v>0</v>
      </c>
      <c r="C91" s="130">
        <f>G8*B89</f>
        <v>0</v>
      </c>
      <c r="D91" s="131">
        <f>C91*100/'Nährwerte der LM'!H137</f>
        <v>0</v>
      </c>
      <c r="E91" s="132" t="s">
        <v>190</v>
      </c>
      <c r="F91" s="141"/>
      <c r="G91" s="1"/>
      <c r="H91" s="3"/>
      <c r="I91" s="265">
        <f t="shared" si="3"/>
        <v>0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7" ht="16.5" thickBot="1" x14ac:dyDescent="0.3">
      <c r="A92" s="158" t="s">
        <v>226</v>
      </c>
      <c r="B92" s="169">
        <v>0</v>
      </c>
      <c r="C92" s="170">
        <f>G8*B92</f>
        <v>0</v>
      </c>
      <c r="D92" s="171">
        <f>C92*100/'Nährwerte der LM'!F141</f>
        <v>0</v>
      </c>
      <c r="E92" s="172" t="s">
        <v>190</v>
      </c>
      <c r="F92" s="173">
        <f>ROUNDUP(D92,-1)</f>
        <v>0</v>
      </c>
      <c r="G92" s="1"/>
      <c r="H92" s="3"/>
      <c r="I92" s="265">
        <f t="shared" ref="I92" si="4">ROUND(C92*2,-2)/2</f>
        <v>0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7" x14ac:dyDescent="0.25">
      <c r="A93" s="110"/>
    </row>
    <row r="94" spans="1:27" x14ac:dyDescent="0.25">
      <c r="H94"/>
    </row>
    <row r="95" spans="1:27" x14ac:dyDescent="0.25">
      <c r="A95" s="1"/>
    </row>
    <row r="97" spans="1:2" ht="21" x14ac:dyDescent="0.35">
      <c r="A97" s="45" t="s">
        <v>21</v>
      </c>
    </row>
    <row r="98" spans="1:2" ht="21.75" thickBot="1" x14ac:dyDescent="0.4">
      <c r="A98" s="25"/>
    </row>
    <row r="99" spans="1:2" ht="16.5" thickBot="1" x14ac:dyDescent="0.3">
      <c r="A99" s="43"/>
      <c r="B99" s="44" t="s">
        <v>24</v>
      </c>
    </row>
    <row r="100" spans="1:2" x14ac:dyDescent="0.25">
      <c r="A100" s="31" t="s">
        <v>10</v>
      </c>
      <c r="B100" s="33">
        <f>F41</f>
        <v>0</v>
      </c>
    </row>
    <row r="101" spans="1:2" x14ac:dyDescent="0.25">
      <c r="A101" s="28" t="s">
        <v>26</v>
      </c>
      <c r="B101" s="32">
        <f>F42</f>
        <v>0</v>
      </c>
    </row>
    <row r="102" spans="1:2" x14ac:dyDescent="0.25">
      <c r="A102" s="28" t="s">
        <v>137</v>
      </c>
      <c r="B102" s="32">
        <f>B5/10*1</f>
        <v>9.1</v>
      </c>
    </row>
    <row r="103" spans="1:2" ht="16.5" thickBot="1" x14ac:dyDescent="0.3">
      <c r="A103" s="29" t="s">
        <v>136</v>
      </c>
      <c r="B103" s="30">
        <v>15</v>
      </c>
    </row>
    <row r="104" spans="1:2" x14ac:dyDescent="0.25">
      <c r="A104" s="200" t="s">
        <v>259</v>
      </c>
      <c r="B104" s="11">
        <v>10</v>
      </c>
    </row>
    <row r="105" spans="1:2" x14ac:dyDescent="0.25">
      <c r="A105" s="200" t="s">
        <v>260</v>
      </c>
      <c r="B105" s="11">
        <f>B5/10</f>
        <v>9.1</v>
      </c>
    </row>
  </sheetData>
  <mergeCells count="10">
    <mergeCell ref="D52:E52"/>
    <mergeCell ref="D84:E84"/>
    <mergeCell ref="O47:Q47"/>
    <mergeCell ref="D26:E26"/>
    <mergeCell ref="D40:E40"/>
    <mergeCell ref="D41:E41"/>
    <mergeCell ref="D42:E42"/>
    <mergeCell ref="F26:G26"/>
    <mergeCell ref="F52:G52"/>
    <mergeCell ref="F40:G40"/>
  </mergeCells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E12" sqref="E12"/>
    </sheetView>
  </sheetViews>
  <sheetFormatPr baseColWidth="10" defaultRowHeight="15.75" x14ac:dyDescent="0.25"/>
  <cols>
    <col min="1" max="1" width="33" customWidth="1"/>
    <col min="2" max="2" width="18.125" customWidth="1"/>
    <col min="3" max="3" width="10.125" bestFit="1" customWidth="1"/>
    <col min="4" max="4" width="9.375" bestFit="1" customWidth="1"/>
    <col min="5" max="5" width="17" customWidth="1"/>
    <col min="6" max="6" width="10" customWidth="1"/>
    <col min="7" max="7" width="13.375" customWidth="1"/>
    <col min="8" max="8" width="20.125" style="1" customWidth="1"/>
    <col min="9" max="10" width="16.375" customWidth="1"/>
    <col min="11" max="11" width="12.875" customWidth="1"/>
    <col min="12" max="12" width="33.5" customWidth="1"/>
    <col min="13" max="13" width="13.5" customWidth="1"/>
    <col min="14" max="14" width="1" customWidth="1"/>
    <col min="15" max="17" width="26.5" customWidth="1"/>
  </cols>
  <sheetData>
    <row r="1" spans="1:4" ht="26.25" x14ac:dyDescent="0.4">
      <c r="A1" s="46" t="s">
        <v>32</v>
      </c>
    </row>
    <row r="3" spans="1:4" ht="18.75" x14ac:dyDescent="0.3">
      <c r="A3" s="191" t="s">
        <v>1</v>
      </c>
      <c r="B3" s="339" t="s">
        <v>377</v>
      </c>
    </row>
    <row r="4" spans="1:4" ht="18.75" x14ac:dyDescent="0.3">
      <c r="A4" s="191" t="s">
        <v>115</v>
      </c>
      <c r="B4" s="339" t="s">
        <v>378</v>
      </c>
    </row>
    <row r="5" spans="1:4" ht="18.75" x14ac:dyDescent="0.3">
      <c r="A5" s="191" t="s">
        <v>2</v>
      </c>
      <c r="B5" s="339">
        <v>60</v>
      </c>
    </row>
    <row r="6" spans="1:4" ht="18.75" x14ac:dyDescent="0.3">
      <c r="A6" s="191" t="s">
        <v>365</v>
      </c>
      <c r="B6" s="339">
        <v>48</v>
      </c>
    </row>
    <row r="7" spans="1:4" ht="18.75" x14ac:dyDescent="0.3">
      <c r="A7" s="191" t="s">
        <v>366</v>
      </c>
      <c r="B7" s="342">
        <f>B6/90</f>
        <v>0.53333333333333333</v>
      </c>
    </row>
    <row r="8" spans="1:4" ht="18.75" x14ac:dyDescent="0.3">
      <c r="A8" s="191"/>
      <c r="B8" s="337"/>
    </row>
    <row r="9" spans="1:4" ht="18.75" x14ac:dyDescent="0.3">
      <c r="A9" s="191"/>
      <c r="B9" s="337"/>
    </row>
    <row r="10" spans="1:4" x14ac:dyDescent="0.25">
      <c r="A10" s="407" t="s">
        <v>367</v>
      </c>
      <c r="B10" s="407" t="s">
        <v>192</v>
      </c>
      <c r="C10" s="407" t="s">
        <v>379</v>
      </c>
      <c r="D10" s="407" t="s">
        <v>380</v>
      </c>
    </row>
    <row r="11" spans="1:4" ht="18.75" x14ac:dyDescent="0.3">
      <c r="A11" s="408" t="s">
        <v>368</v>
      </c>
      <c r="B11" s="341">
        <f>90*B7</f>
        <v>48</v>
      </c>
      <c r="C11" s="340">
        <f>35*B7</f>
        <v>18.666666666666668</v>
      </c>
      <c r="D11" s="338" t="s">
        <v>28</v>
      </c>
    </row>
    <row r="12" spans="1:4" ht="18.75" x14ac:dyDescent="0.3">
      <c r="A12" s="408" t="s">
        <v>369</v>
      </c>
      <c r="B12" s="341">
        <f>65*B7</f>
        <v>34.666666666666664</v>
      </c>
      <c r="C12" s="340">
        <f>35*B7</f>
        <v>18.666666666666668</v>
      </c>
      <c r="D12" s="338" t="s">
        <v>28</v>
      </c>
    </row>
    <row r="13" spans="1:4" ht="18.75" x14ac:dyDescent="0.3">
      <c r="A13" s="408" t="s">
        <v>370</v>
      </c>
      <c r="B13" s="341">
        <f>65*B8</f>
        <v>0</v>
      </c>
      <c r="C13" s="340">
        <f>35*B8</f>
        <v>0</v>
      </c>
      <c r="D13" s="338" t="s">
        <v>28</v>
      </c>
    </row>
    <row r="14" spans="1:4" ht="18.75" x14ac:dyDescent="0.3">
      <c r="A14" s="408" t="s">
        <v>374</v>
      </c>
      <c r="B14" s="341">
        <f>75*B7</f>
        <v>40</v>
      </c>
      <c r="C14" s="340">
        <f>50*B7</f>
        <v>26.666666666666668</v>
      </c>
      <c r="D14" s="338" t="s">
        <v>28</v>
      </c>
    </row>
    <row r="15" spans="1:4" ht="18.75" x14ac:dyDescent="0.3">
      <c r="A15" s="408" t="s">
        <v>373</v>
      </c>
      <c r="B15" s="341">
        <f>90*B7</f>
        <v>48</v>
      </c>
      <c r="C15" s="340">
        <f>35*B7</f>
        <v>18.666666666666668</v>
      </c>
      <c r="D15" s="338" t="s">
        <v>28</v>
      </c>
    </row>
    <row r="16" spans="1:4" ht="18.75" x14ac:dyDescent="0.3">
      <c r="A16" s="408" t="s">
        <v>371</v>
      </c>
      <c r="B16" s="341">
        <f>65*B7</f>
        <v>34.666666666666664</v>
      </c>
      <c r="C16" s="340">
        <f>35*B7</f>
        <v>18.666666666666668</v>
      </c>
      <c r="D16" s="338"/>
    </row>
    <row r="17" spans="1:13" ht="18.75" x14ac:dyDescent="0.3">
      <c r="A17" s="408" t="s">
        <v>375</v>
      </c>
      <c r="B17" s="341" t="s">
        <v>28</v>
      </c>
      <c r="C17" s="340">
        <f>35*B7</f>
        <v>18.666666666666668</v>
      </c>
      <c r="D17" s="338" t="s">
        <v>28</v>
      </c>
    </row>
    <row r="18" spans="1:13" ht="31.5" x14ac:dyDescent="0.25">
      <c r="A18" s="409" t="s">
        <v>376</v>
      </c>
      <c r="B18" s="340"/>
      <c r="C18" s="340">
        <f>100*B7</f>
        <v>53.333333333333336</v>
      </c>
      <c r="D18" s="338"/>
    </row>
    <row r="19" spans="1:13" x14ac:dyDescent="0.25">
      <c r="B19" s="11"/>
      <c r="C19" s="11"/>
      <c r="D19" s="11"/>
      <c r="E19" s="11"/>
      <c r="F19" s="11"/>
      <c r="G19" s="11"/>
      <c r="H19" s="12"/>
      <c r="I19" s="11"/>
      <c r="J19" s="11"/>
      <c r="K19" s="12"/>
      <c r="L19" s="11"/>
      <c r="M19" s="11"/>
    </row>
    <row r="21" spans="1:13" x14ac:dyDescent="0.25">
      <c r="A21" s="407" t="s">
        <v>381</v>
      </c>
      <c r="B21" s="407" t="s">
        <v>192</v>
      </c>
      <c r="C21" s="407" t="s">
        <v>379</v>
      </c>
      <c r="D21" s="407" t="s">
        <v>380</v>
      </c>
    </row>
    <row r="22" spans="1:13" ht="18.75" x14ac:dyDescent="0.3">
      <c r="A22" s="408" t="s">
        <v>368</v>
      </c>
      <c r="B22" s="341">
        <f>80*B7</f>
        <v>42.666666666666664</v>
      </c>
      <c r="C22" s="340">
        <f>50*B7</f>
        <v>26.666666666666668</v>
      </c>
      <c r="D22" s="338" t="s">
        <v>28</v>
      </c>
    </row>
    <row r="23" spans="1:13" ht="18.75" x14ac:dyDescent="0.3">
      <c r="A23" s="408" t="s">
        <v>369</v>
      </c>
      <c r="B23" s="341">
        <f>70*B7</f>
        <v>37.333333333333336</v>
      </c>
      <c r="C23" s="340">
        <f>50*B7</f>
        <v>26.666666666666668</v>
      </c>
      <c r="D23" s="338" t="s">
        <v>28</v>
      </c>
    </row>
    <row r="24" spans="1:13" ht="18.75" x14ac:dyDescent="0.3">
      <c r="A24" s="408" t="s">
        <v>370</v>
      </c>
      <c r="B24" s="341">
        <f>70*B7</f>
        <v>37.333333333333336</v>
      </c>
      <c r="C24" s="340">
        <f>50*B7</f>
        <v>26.666666666666668</v>
      </c>
      <c r="D24" s="338" t="s">
        <v>28</v>
      </c>
    </row>
    <row r="25" spans="1:13" ht="18.75" x14ac:dyDescent="0.3">
      <c r="A25" s="408" t="s">
        <v>384</v>
      </c>
      <c r="B25" s="341" t="s">
        <v>28</v>
      </c>
      <c r="C25" s="340">
        <f>50*B7</f>
        <v>26.666666666666668</v>
      </c>
      <c r="D25" s="338">
        <f>15*B7</f>
        <v>8</v>
      </c>
    </row>
    <row r="26" spans="1:13" ht="18.75" x14ac:dyDescent="0.3">
      <c r="A26" s="408" t="s">
        <v>383</v>
      </c>
      <c r="B26" s="341" t="s">
        <v>28</v>
      </c>
      <c r="C26" s="340">
        <f>50*B7</f>
        <v>26.666666666666668</v>
      </c>
      <c r="D26" s="338">
        <f>15*B7</f>
        <v>8</v>
      </c>
    </row>
    <row r="27" spans="1:13" ht="18.75" x14ac:dyDescent="0.25">
      <c r="A27" s="408" t="s">
        <v>372</v>
      </c>
      <c r="B27" s="343" t="s">
        <v>28</v>
      </c>
      <c r="C27" s="344">
        <f>50*B18</f>
        <v>0</v>
      </c>
      <c r="D27" s="345">
        <f>15*B7</f>
        <v>8</v>
      </c>
    </row>
    <row r="28" spans="1:13" ht="31.5" x14ac:dyDescent="0.25">
      <c r="A28" s="409" t="s">
        <v>382</v>
      </c>
      <c r="B28" s="344"/>
      <c r="C28" s="344">
        <f>100*B18</f>
        <v>0</v>
      </c>
      <c r="D28" s="345">
        <f>15*B7</f>
        <v>8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zoomScale="80" zoomScaleNormal="80" zoomScalePageLayoutView="80" workbookViewId="0">
      <pane ySplit="2" topLeftCell="A93" activePane="bottomLeft" state="frozen"/>
      <selection pane="bottomLeft" activeCell="A87" sqref="A87:XFD101"/>
    </sheetView>
  </sheetViews>
  <sheetFormatPr baseColWidth="10" defaultColWidth="10.875" defaultRowHeight="18.75" x14ac:dyDescent="0.3"/>
  <cols>
    <col min="1" max="1" width="29.625" style="35" customWidth="1"/>
    <col min="2" max="5" width="10.875" style="66"/>
    <col min="6" max="6" width="11.5" style="66" customWidth="1"/>
    <col min="7" max="9" width="12.625" style="66" bestFit="1" customWidth="1"/>
    <col min="10" max="16384" width="10.875" style="66"/>
  </cols>
  <sheetData>
    <row r="1" spans="1:10" ht="19.5" thickBot="1" x14ac:dyDescent="0.35">
      <c r="B1" s="315" t="s">
        <v>171</v>
      </c>
      <c r="C1" s="316"/>
      <c r="D1" s="316"/>
      <c r="E1" s="317"/>
      <c r="F1" s="311" t="s">
        <v>244</v>
      </c>
      <c r="G1" s="310"/>
      <c r="H1" s="310"/>
      <c r="I1" s="310"/>
    </row>
    <row r="2" spans="1:10" ht="19.5" thickBot="1" x14ac:dyDescent="0.35">
      <c r="A2" s="77" t="s">
        <v>167</v>
      </c>
      <c r="B2" s="80" t="s">
        <v>168</v>
      </c>
      <c r="C2" s="78" t="s">
        <v>169</v>
      </c>
      <c r="D2" s="80" t="s">
        <v>0</v>
      </c>
      <c r="E2" s="80" t="s">
        <v>170</v>
      </c>
      <c r="F2" s="77" t="s">
        <v>33</v>
      </c>
      <c r="G2" s="78" t="s">
        <v>34</v>
      </c>
      <c r="H2" s="78" t="s">
        <v>35</v>
      </c>
      <c r="I2" s="79" t="s">
        <v>36</v>
      </c>
    </row>
    <row r="3" spans="1:10" x14ac:dyDescent="0.3">
      <c r="A3" s="83" t="s">
        <v>38</v>
      </c>
      <c r="B3" s="84">
        <v>12</v>
      </c>
      <c r="C3" s="68">
        <v>1</v>
      </c>
      <c r="D3" s="84">
        <v>2</v>
      </c>
      <c r="E3" s="84">
        <v>0</v>
      </c>
      <c r="F3" s="318">
        <f>AVERAGE(D3:D11)</f>
        <v>1.8888888888888888</v>
      </c>
      <c r="G3" s="68"/>
      <c r="H3" s="68"/>
      <c r="I3" s="69"/>
      <c r="J3" s="299" t="s">
        <v>0</v>
      </c>
    </row>
    <row r="4" spans="1:10" x14ac:dyDescent="0.3">
      <c r="A4" s="70" t="s">
        <v>41</v>
      </c>
      <c r="B4" s="81">
        <v>18</v>
      </c>
      <c r="C4" s="35">
        <v>2</v>
      </c>
      <c r="D4" s="81">
        <v>2</v>
      </c>
      <c r="E4" s="81">
        <v>0</v>
      </c>
      <c r="F4" s="302"/>
      <c r="G4" s="35"/>
      <c r="H4" s="35"/>
      <c r="I4" s="71"/>
      <c r="J4" s="299"/>
    </row>
    <row r="5" spans="1:10" x14ac:dyDescent="0.3">
      <c r="A5" s="70" t="s">
        <v>44</v>
      </c>
      <c r="B5" s="81">
        <v>17</v>
      </c>
      <c r="C5" s="35">
        <v>1</v>
      </c>
      <c r="D5" s="81">
        <v>3</v>
      </c>
      <c r="E5" s="81">
        <v>0</v>
      </c>
      <c r="F5" s="302"/>
      <c r="G5" s="35"/>
      <c r="H5" s="35"/>
      <c r="I5" s="71"/>
      <c r="J5" s="299"/>
    </row>
    <row r="6" spans="1:10" x14ac:dyDescent="0.3">
      <c r="A6" s="70" t="s">
        <v>45</v>
      </c>
      <c r="B6" s="81">
        <v>14</v>
      </c>
      <c r="C6" s="35">
        <v>1</v>
      </c>
      <c r="D6" s="81">
        <v>2</v>
      </c>
      <c r="E6" s="81">
        <v>0</v>
      </c>
      <c r="F6" s="302"/>
      <c r="G6" s="35"/>
      <c r="H6" s="35"/>
      <c r="I6" s="71"/>
      <c r="J6" s="299"/>
    </row>
    <row r="7" spans="1:10" x14ac:dyDescent="0.3">
      <c r="A7" s="70" t="s">
        <v>50</v>
      </c>
      <c r="B7" s="81">
        <v>16</v>
      </c>
      <c r="C7" s="35">
        <v>3</v>
      </c>
      <c r="D7" s="81">
        <v>1</v>
      </c>
      <c r="E7" s="81">
        <v>0</v>
      </c>
      <c r="F7" s="302"/>
      <c r="G7" s="35"/>
      <c r="H7" s="35"/>
      <c r="I7" s="71"/>
      <c r="J7" s="299"/>
    </row>
    <row r="8" spans="1:10" x14ac:dyDescent="0.3">
      <c r="A8" s="70" t="s">
        <v>52</v>
      </c>
      <c r="B8" s="81">
        <v>11</v>
      </c>
      <c r="C8" s="35">
        <v>1</v>
      </c>
      <c r="D8" s="81">
        <v>1</v>
      </c>
      <c r="E8" s="81">
        <v>0</v>
      </c>
      <c r="F8" s="302"/>
      <c r="G8" s="35"/>
      <c r="H8" s="35"/>
      <c r="I8" s="71"/>
      <c r="J8" s="299"/>
    </row>
    <row r="9" spans="1:10" x14ac:dyDescent="0.3">
      <c r="A9" s="70" t="s">
        <v>227</v>
      </c>
      <c r="B9" s="81">
        <v>17</v>
      </c>
      <c r="C9" s="35">
        <v>1</v>
      </c>
      <c r="D9" s="81">
        <v>3</v>
      </c>
      <c r="E9" s="81">
        <v>0</v>
      </c>
      <c r="F9" s="302"/>
      <c r="G9" s="35"/>
      <c r="H9" s="35"/>
      <c r="I9" s="71"/>
      <c r="J9" s="299"/>
    </row>
    <row r="10" spans="1:10" x14ac:dyDescent="0.3">
      <c r="A10" s="70" t="s">
        <v>46</v>
      </c>
      <c r="B10" s="81">
        <v>14</v>
      </c>
      <c r="C10" s="35">
        <v>1</v>
      </c>
      <c r="D10" s="81">
        <v>1</v>
      </c>
      <c r="E10" s="81">
        <v>0</v>
      </c>
      <c r="F10" s="302"/>
      <c r="G10" s="35"/>
      <c r="H10" s="35"/>
      <c r="I10" s="71"/>
      <c r="J10" s="299"/>
    </row>
    <row r="11" spans="1:10" x14ac:dyDescent="0.3">
      <c r="A11" s="70" t="s">
        <v>53</v>
      </c>
      <c r="B11" s="81">
        <v>18</v>
      </c>
      <c r="C11" s="35">
        <v>2</v>
      </c>
      <c r="D11" s="81">
        <v>2</v>
      </c>
      <c r="E11" s="81">
        <v>0</v>
      </c>
      <c r="F11" s="302"/>
      <c r="G11" s="35"/>
      <c r="H11" s="35"/>
      <c r="I11" s="71"/>
      <c r="J11" s="299"/>
    </row>
    <row r="12" spans="1:10" x14ac:dyDescent="0.3">
      <c r="A12" s="70" t="s">
        <v>290</v>
      </c>
      <c r="B12" s="81">
        <v>22</v>
      </c>
      <c r="C12" s="35">
        <v>1.5</v>
      </c>
      <c r="D12" s="81">
        <v>2.2999999999999998</v>
      </c>
      <c r="E12" s="81">
        <v>0.2</v>
      </c>
      <c r="F12" s="235"/>
      <c r="G12" s="302">
        <f>AVERAGE(D12:D24)</f>
        <v>4.0999999999999996</v>
      </c>
      <c r="H12" s="35"/>
      <c r="I12" s="71"/>
      <c r="J12" s="299"/>
    </row>
    <row r="13" spans="1:10" x14ac:dyDescent="0.3">
      <c r="A13" s="70" t="s">
        <v>42</v>
      </c>
      <c r="B13" s="81">
        <v>28</v>
      </c>
      <c r="C13" s="35">
        <v>4</v>
      </c>
      <c r="D13" s="81">
        <v>3</v>
      </c>
      <c r="E13" s="81">
        <v>0</v>
      </c>
      <c r="F13" s="92"/>
      <c r="G13" s="302"/>
      <c r="H13" s="35"/>
      <c r="I13" s="71"/>
      <c r="J13" s="299"/>
    </row>
    <row r="14" spans="1:10" x14ac:dyDescent="0.3">
      <c r="A14" s="70" t="s">
        <v>47</v>
      </c>
      <c r="B14" s="81">
        <v>28</v>
      </c>
      <c r="C14" s="35">
        <v>1</v>
      </c>
      <c r="D14" s="81">
        <v>5</v>
      </c>
      <c r="E14" s="81">
        <v>0</v>
      </c>
      <c r="F14" s="92"/>
      <c r="G14" s="302"/>
      <c r="H14" s="35"/>
      <c r="I14" s="71"/>
      <c r="J14" s="299"/>
    </row>
    <row r="15" spans="1:10" x14ac:dyDescent="0.3">
      <c r="A15" s="70" t="s">
        <v>48</v>
      </c>
      <c r="B15" s="81">
        <v>22</v>
      </c>
      <c r="C15" s="35">
        <v>3</v>
      </c>
      <c r="D15" s="81">
        <v>2</v>
      </c>
      <c r="E15" s="81">
        <v>0</v>
      </c>
      <c r="F15" s="92"/>
      <c r="G15" s="302"/>
      <c r="H15" s="35"/>
      <c r="I15" s="71"/>
      <c r="J15" s="299"/>
    </row>
    <row r="16" spans="1:10" x14ac:dyDescent="0.3">
      <c r="A16" s="70" t="s">
        <v>49</v>
      </c>
      <c r="B16" s="81">
        <v>22</v>
      </c>
      <c r="C16" s="35">
        <v>2</v>
      </c>
      <c r="D16" s="81">
        <v>3</v>
      </c>
      <c r="E16" s="81">
        <v>0</v>
      </c>
      <c r="F16" s="92"/>
      <c r="G16" s="302"/>
      <c r="H16" s="35"/>
      <c r="I16" s="71"/>
      <c r="J16" s="299"/>
    </row>
    <row r="17" spans="1:10" x14ac:dyDescent="0.3">
      <c r="A17" s="70" t="s">
        <v>51</v>
      </c>
      <c r="B17" s="81">
        <v>25</v>
      </c>
      <c r="C17" s="35">
        <v>2</v>
      </c>
      <c r="D17" s="81">
        <v>2</v>
      </c>
      <c r="E17" s="81">
        <v>1</v>
      </c>
      <c r="F17" s="92"/>
      <c r="G17" s="302"/>
      <c r="H17" s="35"/>
      <c r="I17" s="71"/>
      <c r="J17" s="299"/>
    </row>
    <row r="18" spans="1:10" x14ac:dyDescent="0.3">
      <c r="A18" s="70" t="s">
        <v>229</v>
      </c>
      <c r="B18" s="81">
        <v>25</v>
      </c>
      <c r="C18" s="35">
        <v>1</v>
      </c>
      <c r="D18" s="81">
        <v>4</v>
      </c>
      <c r="E18" s="81">
        <v>0</v>
      </c>
      <c r="F18" s="92"/>
      <c r="G18" s="302"/>
      <c r="H18" s="35"/>
      <c r="I18" s="71"/>
      <c r="J18" s="299"/>
    </row>
    <row r="19" spans="1:10" x14ac:dyDescent="0.3">
      <c r="A19" s="70" t="s">
        <v>230</v>
      </c>
      <c r="B19" s="81">
        <v>24</v>
      </c>
      <c r="C19" s="35">
        <v>2</v>
      </c>
      <c r="D19" s="81">
        <v>4</v>
      </c>
      <c r="E19" s="81">
        <v>0</v>
      </c>
      <c r="F19" s="92"/>
      <c r="G19" s="302"/>
      <c r="H19" s="35"/>
      <c r="I19" s="71"/>
      <c r="J19" s="299"/>
    </row>
    <row r="20" spans="1:10" ht="21" customHeight="1" x14ac:dyDescent="0.3">
      <c r="A20" s="70" t="s">
        <v>231</v>
      </c>
      <c r="B20" s="81">
        <v>24</v>
      </c>
      <c r="C20" s="35">
        <v>2</v>
      </c>
      <c r="D20" s="81">
        <v>3</v>
      </c>
      <c r="E20" s="81">
        <v>0</v>
      </c>
      <c r="F20" s="92"/>
      <c r="G20" s="302"/>
      <c r="H20" s="35"/>
      <c r="I20" s="71"/>
      <c r="J20" s="299"/>
    </row>
    <row r="21" spans="1:10" ht="21" customHeight="1" x14ac:dyDescent="0.3">
      <c r="A21" s="70" t="s">
        <v>39</v>
      </c>
      <c r="B21" s="81">
        <v>25</v>
      </c>
      <c r="C21" s="35">
        <v>1</v>
      </c>
      <c r="D21" s="81">
        <v>5</v>
      </c>
      <c r="E21" s="81">
        <v>0</v>
      </c>
      <c r="F21" s="92"/>
      <c r="G21" s="302"/>
      <c r="H21" s="35"/>
      <c r="I21" s="71"/>
      <c r="J21" s="299"/>
    </row>
    <row r="22" spans="1:10" x14ac:dyDescent="0.3">
      <c r="A22" s="70" t="s">
        <v>233</v>
      </c>
      <c r="B22" s="81">
        <v>33</v>
      </c>
      <c r="C22" s="35">
        <v>2</v>
      </c>
      <c r="D22" s="81">
        <v>5</v>
      </c>
      <c r="E22" s="81">
        <v>0</v>
      </c>
      <c r="F22" s="92"/>
      <c r="G22" s="302"/>
      <c r="H22" s="35"/>
      <c r="I22" s="71"/>
      <c r="J22" s="299"/>
    </row>
    <row r="23" spans="1:10" x14ac:dyDescent="0.3">
      <c r="A23" s="70" t="s">
        <v>228</v>
      </c>
      <c r="B23" s="81">
        <v>41</v>
      </c>
      <c r="C23" s="35">
        <v>2</v>
      </c>
      <c r="D23" s="81">
        <v>9</v>
      </c>
      <c r="E23" s="81">
        <v>0</v>
      </c>
      <c r="F23" s="92"/>
      <c r="G23" s="302"/>
      <c r="H23" s="35"/>
      <c r="I23" s="71"/>
      <c r="J23" s="299"/>
    </row>
    <row r="24" spans="1:10" x14ac:dyDescent="0.3">
      <c r="A24" s="70" t="s">
        <v>232</v>
      </c>
      <c r="B24" s="81">
        <v>37</v>
      </c>
      <c r="C24" s="35">
        <v>1</v>
      </c>
      <c r="D24" s="81">
        <v>6</v>
      </c>
      <c r="E24" s="81">
        <v>0</v>
      </c>
      <c r="F24" s="92"/>
      <c r="G24" s="302"/>
      <c r="H24" s="35"/>
      <c r="I24" s="71"/>
      <c r="J24" s="299"/>
    </row>
    <row r="25" spans="1:10" x14ac:dyDescent="0.3">
      <c r="A25" s="70" t="s">
        <v>104</v>
      </c>
      <c r="B25" s="81">
        <v>81</v>
      </c>
      <c r="C25" s="35">
        <v>7</v>
      </c>
      <c r="D25" s="81">
        <v>12</v>
      </c>
      <c r="E25" s="81">
        <v>0</v>
      </c>
      <c r="F25" s="92"/>
      <c r="G25" s="35"/>
      <c r="H25" s="302">
        <f>AVERAGE(D25:D27)</f>
        <v>13.333333333333334</v>
      </c>
      <c r="I25" s="71"/>
      <c r="J25" s="299"/>
    </row>
    <row r="26" spans="1:10" x14ac:dyDescent="0.3">
      <c r="A26" s="72" t="s">
        <v>105</v>
      </c>
      <c r="B26" s="81">
        <v>63</v>
      </c>
      <c r="C26" s="35">
        <v>3</v>
      </c>
      <c r="D26" s="81">
        <v>12</v>
      </c>
      <c r="E26" s="81">
        <v>0</v>
      </c>
      <c r="F26" s="92"/>
      <c r="G26" s="35"/>
      <c r="H26" s="302"/>
      <c r="I26" s="71"/>
      <c r="J26" s="299"/>
    </row>
    <row r="27" spans="1:10" x14ac:dyDescent="0.3">
      <c r="A27" s="72" t="s">
        <v>106</v>
      </c>
      <c r="B27" s="81">
        <v>87</v>
      </c>
      <c r="C27" s="35">
        <v>3</v>
      </c>
      <c r="D27" s="81">
        <v>16</v>
      </c>
      <c r="E27" s="81">
        <v>0</v>
      </c>
      <c r="F27" s="92"/>
      <c r="G27" s="35"/>
      <c r="H27" s="302"/>
      <c r="I27" s="71"/>
      <c r="J27" s="299"/>
    </row>
    <row r="28" spans="1:10" ht="19.5" thickBot="1" x14ac:dyDescent="0.35">
      <c r="A28" s="85" t="s">
        <v>40</v>
      </c>
      <c r="B28" s="82">
        <v>139</v>
      </c>
      <c r="C28" s="75">
        <v>6</v>
      </c>
      <c r="D28" s="75">
        <v>28</v>
      </c>
      <c r="E28" s="76">
        <v>0</v>
      </c>
      <c r="F28" s="180"/>
      <c r="G28" s="75"/>
      <c r="H28" s="75"/>
      <c r="I28" s="76">
        <f>D28</f>
        <v>28</v>
      </c>
    </row>
    <row r="29" spans="1:10" x14ac:dyDescent="0.3">
      <c r="A29" s="70" t="s">
        <v>130</v>
      </c>
      <c r="B29" s="81">
        <v>37</v>
      </c>
      <c r="C29" s="35">
        <v>1</v>
      </c>
      <c r="D29" s="81">
        <v>8</v>
      </c>
      <c r="E29" s="72">
        <v>0</v>
      </c>
      <c r="F29" s="300">
        <f>AVERAGE(D29:D38)</f>
        <v>6.2</v>
      </c>
      <c r="G29" s="68"/>
      <c r="H29" s="68"/>
      <c r="I29" s="69"/>
      <c r="J29" s="299" t="s">
        <v>0</v>
      </c>
    </row>
    <row r="30" spans="1:10" x14ac:dyDescent="0.3">
      <c r="A30" s="70" t="s">
        <v>54</v>
      </c>
      <c r="B30" s="81">
        <v>32</v>
      </c>
      <c r="C30" s="35">
        <v>1</v>
      </c>
      <c r="D30" s="81">
        <v>6</v>
      </c>
      <c r="E30" s="72">
        <v>0</v>
      </c>
      <c r="F30" s="301"/>
      <c r="G30" s="35"/>
      <c r="H30" s="35"/>
      <c r="I30" s="71"/>
      <c r="J30" s="299"/>
    </row>
    <row r="31" spans="1:10" x14ac:dyDescent="0.3">
      <c r="A31" s="70" t="s">
        <v>56</v>
      </c>
      <c r="B31" s="81">
        <v>38</v>
      </c>
      <c r="C31" s="35">
        <v>1</v>
      </c>
      <c r="D31" s="81">
        <v>7</v>
      </c>
      <c r="E31" s="72">
        <v>0</v>
      </c>
      <c r="F31" s="301"/>
      <c r="G31" s="35"/>
      <c r="H31" s="35"/>
      <c r="I31" s="71"/>
      <c r="J31" s="299"/>
    </row>
    <row r="32" spans="1:10" x14ac:dyDescent="0.3">
      <c r="A32" s="72" t="s">
        <v>63</v>
      </c>
      <c r="B32" s="81">
        <v>35</v>
      </c>
      <c r="C32" s="35">
        <v>1</v>
      </c>
      <c r="D32" s="81">
        <v>3</v>
      </c>
      <c r="E32" s="72">
        <v>0</v>
      </c>
      <c r="F32" s="301"/>
      <c r="G32" s="35"/>
      <c r="H32" s="35"/>
      <c r="I32" s="71"/>
      <c r="J32" s="299"/>
    </row>
    <row r="33" spans="1:10" x14ac:dyDescent="0.3">
      <c r="A33" s="73" t="s">
        <v>133</v>
      </c>
      <c r="B33" s="81">
        <v>37</v>
      </c>
      <c r="C33" s="35">
        <v>1</v>
      </c>
      <c r="D33" s="81">
        <v>7</v>
      </c>
      <c r="E33" s="72">
        <v>0</v>
      </c>
      <c r="F33" s="301"/>
      <c r="G33" s="35"/>
      <c r="H33" s="35"/>
      <c r="I33" s="71"/>
      <c r="J33" s="299"/>
    </row>
    <row r="34" spans="1:10" x14ac:dyDescent="0.3">
      <c r="A34" s="70" t="s">
        <v>134</v>
      </c>
      <c r="B34" s="81">
        <v>34</v>
      </c>
      <c r="C34" s="35">
        <v>1</v>
      </c>
      <c r="D34" s="81">
        <v>5</v>
      </c>
      <c r="E34" s="72">
        <v>0</v>
      </c>
      <c r="F34" s="301"/>
      <c r="G34" s="35"/>
      <c r="H34" s="35"/>
      <c r="I34" s="71"/>
      <c r="J34" s="299"/>
    </row>
    <row r="35" spans="1:10" x14ac:dyDescent="0.3">
      <c r="A35" s="73" t="s">
        <v>135</v>
      </c>
      <c r="B35" s="81">
        <v>22</v>
      </c>
      <c r="C35" s="35">
        <v>1</v>
      </c>
      <c r="D35" s="81">
        <v>5</v>
      </c>
      <c r="E35" s="72">
        <v>0</v>
      </c>
      <c r="F35" s="301"/>
      <c r="G35" s="35"/>
      <c r="H35" s="35"/>
      <c r="I35" s="71"/>
      <c r="J35" s="299"/>
    </row>
    <row r="36" spans="1:10" x14ac:dyDescent="0.3">
      <c r="A36" s="73" t="s">
        <v>194</v>
      </c>
      <c r="B36" s="81">
        <v>36</v>
      </c>
      <c r="C36" s="35">
        <v>1</v>
      </c>
      <c r="D36" s="81">
        <v>6</v>
      </c>
      <c r="E36" s="72">
        <v>0</v>
      </c>
      <c r="F36" s="301"/>
      <c r="G36" s="35"/>
      <c r="H36" s="35"/>
      <c r="I36" s="71"/>
      <c r="J36" s="299"/>
    </row>
    <row r="37" spans="1:10" x14ac:dyDescent="0.3">
      <c r="A37" s="70" t="s">
        <v>59</v>
      </c>
      <c r="B37" s="81">
        <v>32</v>
      </c>
      <c r="C37" s="35">
        <v>1</v>
      </c>
      <c r="D37" s="81">
        <v>7</v>
      </c>
      <c r="E37" s="72">
        <v>0</v>
      </c>
      <c r="F37" s="301"/>
      <c r="G37" s="35"/>
      <c r="H37" s="35"/>
      <c r="I37" s="71"/>
      <c r="J37" s="299"/>
    </row>
    <row r="38" spans="1:10" x14ac:dyDescent="0.3">
      <c r="A38" s="70" t="s">
        <v>17</v>
      </c>
      <c r="B38" s="81">
        <v>42</v>
      </c>
      <c r="C38" s="35">
        <v>1</v>
      </c>
      <c r="D38" s="81">
        <v>8</v>
      </c>
      <c r="E38" s="72">
        <v>0</v>
      </c>
      <c r="F38" s="301"/>
      <c r="G38" s="35"/>
      <c r="H38" s="35"/>
      <c r="I38" s="71"/>
      <c r="J38" s="299"/>
    </row>
    <row r="39" spans="1:10" x14ac:dyDescent="0.3">
      <c r="A39" s="72" t="s">
        <v>131</v>
      </c>
      <c r="B39" s="81">
        <v>48</v>
      </c>
      <c r="C39" s="35">
        <v>1</v>
      </c>
      <c r="D39" s="81">
        <v>10</v>
      </c>
      <c r="E39" s="72">
        <v>0</v>
      </c>
      <c r="F39" s="93"/>
      <c r="G39" s="302">
        <f>AVERAGE(D39:D48)</f>
        <v>11</v>
      </c>
      <c r="H39" s="35"/>
      <c r="I39" s="71"/>
      <c r="J39" s="299"/>
    </row>
    <row r="40" spans="1:10" x14ac:dyDescent="0.3">
      <c r="A40" s="70" t="s">
        <v>60</v>
      </c>
      <c r="B40" s="81">
        <v>41</v>
      </c>
      <c r="C40" s="35">
        <v>1</v>
      </c>
      <c r="D40" s="81">
        <v>9</v>
      </c>
      <c r="E40" s="72">
        <v>0</v>
      </c>
      <c r="F40" s="93"/>
      <c r="G40" s="302"/>
      <c r="H40" s="35"/>
      <c r="I40" s="71"/>
      <c r="J40" s="299"/>
    </row>
    <row r="41" spans="1:10" x14ac:dyDescent="0.3">
      <c r="A41" s="70" t="s">
        <v>20</v>
      </c>
      <c r="B41" s="81">
        <v>54</v>
      </c>
      <c r="C41" s="35">
        <v>0</v>
      </c>
      <c r="D41" s="81">
        <v>11</v>
      </c>
      <c r="E41" s="72">
        <v>0</v>
      </c>
      <c r="F41" s="91"/>
      <c r="G41" s="302"/>
      <c r="H41" s="35"/>
      <c r="I41" s="71"/>
      <c r="J41" s="299"/>
    </row>
    <row r="42" spans="1:10" x14ac:dyDescent="0.3">
      <c r="A42" s="70" t="s">
        <v>193</v>
      </c>
      <c r="B42" s="81">
        <v>55</v>
      </c>
      <c r="C42" s="35">
        <v>1</v>
      </c>
      <c r="D42" s="81">
        <v>12</v>
      </c>
      <c r="E42" s="72">
        <v>0</v>
      </c>
      <c r="F42" s="91"/>
      <c r="G42" s="302"/>
      <c r="H42" s="35"/>
      <c r="I42" s="71"/>
      <c r="J42" s="299"/>
    </row>
    <row r="43" spans="1:10" x14ac:dyDescent="0.3">
      <c r="A43" s="72" t="s">
        <v>65</v>
      </c>
      <c r="B43" s="81">
        <v>55</v>
      </c>
      <c r="C43" s="35">
        <v>0</v>
      </c>
      <c r="D43" s="81">
        <v>12</v>
      </c>
      <c r="E43" s="72">
        <v>0</v>
      </c>
      <c r="F43" s="91"/>
      <c r="G43" s="302"/>
      <c r="H43" s="35"/>
      <c r="I43" s="71"/>
      <c r="J43" s="299"/>
    </row>
    <row r="44" spans="1:10" x14ac:dyDescent="0.3">
      <c r="A44" s="72" t="s">
        <v>132</v>
      </c>
      <c r="B44" s="81">
        <v>51</v>
      </c>
      <c r="C44" s="35">
        <v>1</v>
      </c>
      <c r="D44" s="81">
        <v>9</v>
      </c>
      <c r="E44" s="72">
        <v>0</v>
      </c>
      <c r="F44" s="91"/>
      <c r="G44" s="302"/>
      <c r="H44" s="35"/>
      <c r="I44" s="71"/>
      <c r="J44" s="299"/>
    </row>
    <row r="45" spans="1:10" x14ac:dyDescent="0.3">
      <c r="A45" s="70" t="s">
        <v>58</v>
      </c>
      <c r="B45" s="81">
        <v>46</v>
      </c>
      <c r="C45" s="35">
        <v>1</v>
      </c>
      <c r="D45" s="81">
        <v>9</v>
      </c>
      <c r="E45" s="72">
        <v>0</v>
      </c>
      <c r="F45" s="86"/>
      <c r="G45" s="302"/>
      <c r="H45" s="35"/>
      <c r="I45" s="71"/>
      <c r="J45" s="299"/>
    </row>
    <row r="46" spans="1:10" x14ac:dyDescent="0.3">
      <c r="A46" s="70" t="s">
        <v>62</v>
      </c>
      <c r="B46" s="81">
        <v>57</v>
      </c>
      <c r="C46" s="35">
        <v>1</v>
      </c>
      <c r="D46" s="81">
        <v>12</v>
      </c>
      <c r="E46" s="72">
        <v>0</v>
      </c>
      <c r="F46" s="72"/>
      <c r="G46" s="302"/>
      <c r="H46" s="35"/>
      <c r="I46" s="71"/>
      <c r="J46" s="299"/>
    </row>
    <row r="47" spans="1:10" x14ac:dyDescent="0.3">
      <c r="A47" s="70" t="s">
        <v>57</v>
      </c>
      <c r="B47" s="81">
        <v>61</v>
      </c>
      <c r="C47" s="35">
        <v>1</v>
      </c>
      <c r="D47" s="81">
        <v>13</v>
      </c>
      <c r="E47" s="72">
        <v>0</v>
      </c>
      <c r="F47" s="72"/>
      <c r="G47" s="302"/>
      <c r="H47" s="35"/>
      <c r="I47" s="71"/>
      <c r="J47" s="299"/>
    </row>
    <row r="48" spans="1:10" x14ac:dyDescent="0.3">
      <c r="A48" s="70" t="s">
        <v>61</v>
      </c>
      <c r="B48" s="81">
        <v>62</v>
      </c>
      <c r="C48" s="35">
        <v>1</v>
      </c>
      <c r="D48" s="81">
        <v>13</v>
      </c>
      <c r="E48" s="72">
        <v>0</v>
      </c>
      <c r="F48" s="72"/>
      <c r="G48" s="302"/>
      <c r="H48" s="35"/>
      <c r="I48" s="71"/>
      <c r="J48" s="299"/>
    </row>
    <row r="49" spans="1:10" x14ac:dyDescent="0.3">
      <c r="A49" s="72" t="s">
        <v>64</v>
      </c>
      <c r="B49" s="81">
        <v>88</v>
      </c>
      <c r="C49" s="35">
        <v>1</v>
      </c>
      <c r="D49" s="81">
        <v>20</v>
      </c>
      <c r="E49" s="72">
        <v>0</v>
      </c>
      <c r="F49" s="72"/>
      <c r="G49" s="35"/>
      <c r="H49" s="302">
        <f>AVERAGE(D49:D53)</f>
        <v>16.8</v>
      </c>
      <c r="I49" s="71"/>
      <c r="J49" s="299"/>
    </row>
    <row r="50" spans="1:10" x14ac:dyDescent="0.3">
      <c r="A50" s="72" t="s">
        <v>107</v>
      </c>
      <c r="B50" s="81">
        <v>74</v>
      </c>
      <c r="C50" s="35">
        <v>1</v>
      </c>
      <c r="D50" s="81">
        <v>16</v>
      </c>
      <c r="E50" s="72">
        <v>0</v>
      </c>
      <c r="F50" s="72"/>
      <c r="G50" s="35"/>
      <c r="H50" s="302"/>
      <c r="I50" s="71"/>
      <c r="J50" s="299"/>
    </row>
    <row r="51" spans="1:10" x14ac:dyDescent="0.3">
      <c r="A51" s="72" t="s">
        <v>108</v>
      </c>
      <c r="B51" s="81">
        <v>70</v>
      </c>
      <c r="C51" s="35">
        <v>1</v>
      </c>
      <c r="D51" s="81">
        <v>16</v>
      </c>
      <c r="E51" s="72">
        <v>0</v>
      </c>
      <c r="F51" s="72"/>
      <c r="G51" s="35"/>
      <c r="H51" s="302"/>
      <c r="I51" s="71"/>
      <c r="J51" s="299"/>
    </row>
    <row r="52" spans="1:10" x14ac:dyDescent="0.3">
      <c r="A52" s="72" t="s">
        <v>109</v>
      </c>
      <c r="B52" s="81">
        <v>74</v>
      </c>
      <c r="C52" s="35">
        <v>1</v>
      </c>
      <c r="D52" s="81">
        <v>17</v>
      </c>
      <c r="E52" s="72">
        <v>0</v>
      </c>
      <c r="F52" s="72"/>
      <c r="G52" s="35"/>
      <c r="H52" s="302"/>
      <c r="I52" s="71"/>
      <c r="J52" s="299"/>
    </row>
    <row r="53" spans="1:10" ht="19.5" thickBot="1" x14ac:dyDescent="0.35">
      <c r="A53" s="72" t="s">
        <v>110</v>
      </c>
      <c r="B53" s="81">
        <v>70</v>
      </c>
      <c r="C53" s="35">
        <v>1</v>
      </c>
      <c r="D53" s="81">
        <v>15</v>
      </c>
      <c r="E53" s="72">
        <v>0</v>
      </c>
      <c r="F53" s="74"/>
      <c r="G53" s="75"/>
      <c r="H53" s="309"/>
      <c r="I53" s="76"/>
      <c r="J53" s="299"/>
    </row>
    <row r="54" spans="1:10" x14ac:dyDescent="0.3">
      <c r="A54" s="67" t="s">
        <v>177</v>
      </c>
      <c r="B54" s="84">
        <v>73</v>
      </c>
      <c r="C54" s="68">
        <v>2</v>
      </c>
      <c r="D54" s="84">
        <v>16</v>
      </c>
      <c r="E54" s="84">
        <v>0</v>
      </c>
      <c r="F54" s="300">
        <f>AVERAGE(B54:B57)</f>
        <v>103</v>
      </c>
      <c r="H54" s="35"/>
      <c r="I54" s="71"/>
      <c r="J54" s="299" t="s">
        <v>245</v>
      </c>
    </row>
    <row r="55" spans="1:10" x14ac:dyDescent="0.3">
      <c r="A55" s="72" t="s">
        <v>287</v>
      </c>
      <c r="B55" s="81">
        <v>106</v>
      </c>
      <c r="C55" s="35">
        <v>9</v>
      </c>
      <c r="D55" s="81">
        <v>15</v>
      </c>
      <c r="E55" s="81">
        <v>1</v>
      </c>
      <c r="F55" s="301"/>
      <c r="H55" s="35"/>
      <c r="I55" s="71"/>
      <c r="J55" s="299"/>
    </row>
    <row r="56" spans="1:10" x14ac:dyDescent="0.3">
      <c r="A56" s="72" t="s">
        <v>179</v>
      </c>
      <c r="B56" s="81">
        <v>108</v>
      </c>
      <c r="C56" s="35">
        <v>2</v>
      </c>
      <c r="D56" s="81">
        <v>24</v>
      </c>
      <c r="E56" s="81">
        <v>1</v>
      </c>
      <c r="F56" s="301"/>
      <c r="G56" s="89"/>
      <c r="H56" s="35"/>
      <c r="I56" s="71"/>
      <c r="J56" s="299"/>
    </row>
    <row r="57" spans="1:10" x14ac:dyDescent="0.3">
      <c r="A57" s="72" t="s">
        <v>286</v>
      </c>
      <c r="B57" s="81">
        <v>125</v>
      </c>
      <c r="C57" s="35">
        <v>7</v>
      </c>
      <c r="D57" s="81">
        <v>17</v>
      </c>
      <c r="E57" s="81">
        <v>3</v>
      </c>
      <c r="F57" s="301"/>
      <c r="G57" s="89"/>
      <c r="H57" s="35"/>
      <c r="I57" s="71"/>
      <c r="J57" s="299"/>
    </row>
    <row r="58" spans="1:10" x14ac:dyDescent="0.3">
      <c r="A58" s="72" t="s">
        <v>153</v>
      </c>
      <c r="B58" s="81">
        <v>219</v>
      </c>
      <c r="C58" s="35">
        <v>9</v>
      </c>
      <c r="D58" s="81">
        <v>38</v>
      </c>
      <c r="E58" s="81">
        <v>3</v>
      </c>
      <c r="F58" s="72"/>
      <c r="G58" s="310">
        <f>AVERAGE(B57:B58)</f>
        <v>172</v>
      </c>
      <c r="H58" s="283"/>
      <c r="I58" s="71"/>
      <c r="J58" s="299"/>
    </row>
    <row r="59" spans="1:10" x14ac:dyDescent="0.3">
      <c r="A59" s="72" t="s">
        <v>154</v>
      </c>
      <c r="B59" s="81">
        <v>210</v>
      </c>
      <c r="C59" s="35">
        <v>7</v>
      </c>
      <c r="D59" s="81">
        <v>44</v>
      </c>
      <c r="E59" s="81">
        <v>1</v>
      </c>
      <c r="F59" s="72"/>
      <c r="G59" s="310"/>
      <c r="H59" s="283"/>
      <c r="I59" s="71"/>
      <c r="J59" s="299"/>
    </row>
    <row r="60" spans="1:10" x14ac:dyDescent="0.3">
      <c r="A60" s="72" t="s">
        <v>178</v>
      </c>
      <c r="B60" s="81">
        <v>278</v>
      </c>
      <c r="C60" s="35">
        <v>24</v>
      </c>
      <c r="D60" s="81">
        <v>41</v>
      </c>
      <c r="E60" s="81">
        <v>2</v>
      </c>
      <c r="F60" s="72"/>
      <c r="G60" s="35"/>
      <c r="H60" s="302">
        <f>AVERAGE(B60:B66)</f>
        <v>328.85714285714283</v>
      </c>
      <c r="I60" s="71"/>
      <c r="J60" s="299"/>
    </row>
    <row r="61" spans="1:10" x14ac:dyDescent="0.3">
      <c r="A61" s="72" t="s">
        <v>306</v>
      </c>
      <c r="B61" s="81">
        <v>312</v>
      </c>
      <c r="C61" s="35">
        <v>17.5</v>
      </c>
      <c r="D61" s="81">
        <v>23.7</v>
      </c>
      <c r="E61" s="81">
        <v>7</v>
      </c>
      <c r="F61" s="72"/>
      <c r="G61" s="35"/>
      <c r="H61" s="302"/>
      <c r="I61" s="71"/>
      <c r="J61" s="299"/>
    </row>
    <row r="62" spans="1:10" x14ac:dyDescent="0.3">
      <c r="A62" s="72" t="s">
        <v>308</v>
      </c>
      <c r="B62" s="81">
        <v>337</v>
      </c>
      <c r="C62" s="35">
        <v>14.4</v>
      </c>
      <c r="D62" s="81">
        <v>64</v>
      </c>
      <c r="E62" s="81">
        <v>2.6</v>
      </c>
      <c r="F62" s="72"/>
      <c r="G62" s="35"/>
      <c r="H62" s="302"/>
      <c r="I62" s="98"/>
      <c r="J62" s="299"/>
    </row>
    <row r="63" spans="1:10" x14ac:dyDescent="0.3">
      <c r="A63" s="70" t="s">
        <v>155</v>
      </c>
      <c r="B63" s="81">
        <v>343</v>
      </c>
      <c r="C63" s="35">
        <v>7</v>
      </c>
      <c r="D63" s="81">
        <v>78</v>
      </c>
      <c r="E63" s="81">
        <v>1</v>
      </c>
      <c r="F63" s="72"/>
      <c r="G63" s="35"/>
      <c r="H63" s="302"/>
      <c r="I63" s="98"/>
      <c r="J63" s="299"/>
    </row>
    <row r="64" spans="1:10" x14ac:dyDescent="0.3">
      <c r="A64" s="70" t="s">
        <v>147</v>
      </c>
      <c r="B64" s="81">
        <v>348</v>
      </c>
      <c r="C64" s="35">
        <v>13</v>
      </c>
      <c r="D64" s="81">
        <v>59</v>
      </c>
      <c r="E64" s="81">
        <v>7</v>
      </c>
      <c r="F64" s="72"/>
      <c r="G64" s="35"/>
      <c r="H64" s="302"/>
      <c r="I64" s="98"/>
      <c r="J64" s="299"/>
    </row>
    <row r="65" spans="1:10" x14ac:dyDescent="0.3">
      <c r="A65" s="70" t="s">
        <v>156</v>
      </c>
      <c r="B65" s="81">
        <v>334</v>
      </c>
      <c r="C65" s="35">
        <v>15</v>
      </c>
      <c r="D65" s="81">
        <v>58</v>
      </c>
      <c r="E65" s="81">
        <v>5</v>
      </c>
      <c r="F65" s="72"/>
      <c r="G65" s="35"/>
      <c r="H65" s="302"/>
      <c r="I65" s="98"/>
      <c r="J65" s="299"/>
    </row>
    <row r="66" spans="1:10" x14ac:dyDescent="0.3">
      <c r="A66" s="70" t="s">
        <v>158</v>
      </c>
      <c r="B66" s="81">
        <v>350</v>
      </c>
      <c r="C66" s="35">
        <v>11</v>
      </c>
      <c r="D66" s="81">
        <v>69</v>
      </c>
      <c r="E66" s="81">
        <v>4</v>
      </c>
      <c r="F66" s="72"/>
      <c r="G66" s="35"/>
      <c r="H66" s="302"/>
      <c r="I66" s="98"/>
      <c r="J66" s="299"/>
    </row>
    <row r="67" spans="1:10" x14ac:dyDescent="0.3">
      <c r="A67" s="70" t="s">
        <v>157</v>
      </c>
      <c r="B67" s="81">
        <v>354</v>
      </c>
      <c r="C67" s="35">
        <v>13</v>
      </c>
      <c r="D67" s="81">
        <v>70</v>
      </c>
      <c r="E67" s="81">
        <v>3</v>
      </c>
      <c r="F67" s="72"/>
      <c r="G67" s="35"/>
      <c r="H67" s="35"/>
      <c r="I67" s="303">
        <f>AVERAGE(B67:B69)</f>
        <v>364.66666666666669</v>
      </c>
      <c r="J67" s="299"/>
    </row>
    <row r="68" spans="1:10" x14ac:dyDescent="0.3">
      <c r="A68" s="70" t="s">
        <v>307</v>
      </c>
      <c r="B68" s="81">
        <v>375</v>
      </c>
      <c r="C68" s="35">
        <v>45.5</v>
      </c>
      <c r="D68" s="81">
        <v>10.7</v>
      </c>
      <c r="E68" s="81">
        <v>12</v>
      </c>
      <c r="F68" s="72"/>
      <c r="G68" s="35"/>
      <c r="H68" s="35"/>
      <c r="I68" s="303"/>
      <c r="J68" s="299"/>
    </row>
    <row r="69" spans="1:10" ht="19.5" thickBot="1" x14ac:dyDescent="0.35">
      <c r="A69" s="85" t="s">
        <v>159</v>
      </c>
      <c r="B69" s="82">
        <v>365</v>
      </c>
      <c r="C69" s="75">
        <v>16</v>
      </c>
      <c r="D69" s="82">
        <v>57</v>
      </c>
      <c r="E69" s="82">
        <v>9</v>
      </c>
      <c r="F69" s="74"/>
      <c r="G69" s="75"/>
      <c r="H69" s="75"/>
      <c r="I69" s="304"/>
      <c r="J69" s="299"/>
    </row>
    <row r="70" spans="1:10" x14ac:dyDescent="0.3">
      <c r="A70" s="83" t="s">
        <v>84</v>
      </c>
      <c r="B70" s="84">
        <v>99</v>
      </c>
      <c r="C70" s="68">
        <v>23</v>
      </c>
      <c r="D70" s="84">
        <v>0</v>
      </c>
      <c r="E70" s="84">
        <v>0.8</v>
      </c>
      <c r="F70" s="300">
        <f>AVERAGE(B70:B79)</f>
        <v>86.8</v>
      </c>
      <c r="G70" s="68"/>
      <c r="H70" s="68"/>
      <c r="I70" s="69"/>
      <c r="J70" s="299" t="s">
        <v>246</v>
      </c>
    </row>
    <row r="71" spans="1:10" x14ac:dyDescent="0.3">
      <c r="A71" s="70" t="s">
        <v>97</v>
      </c>
      <c r="B71" s="81">
        <v>77</v>
      </c>
      <c r="C71" s="35">
        <v>15</v>
      </c>
      <c r="D71" s="81">
        <v>0</v>
      </c>
      <c r="E71" s="81">
        <v>2</v>
      </c>
      <c r="F71" s="301"/>
      <c r="G71" s="35"/>
      <c r="H71" s="35"/>
      <c r="I71" s="71"/>
      <c r="J71" s="299"/>
    </row>
    <row r="72" spans="1:10" x14ac:dyDescent="0.3">
      <c r="A72" s="70" t="s">
        <v>98</v>
      </c>
      <c r="B72" s="81">
        <v>81</v>
      </c>
      <c r="C72" s="35">
        <v>18</v>
      </c>
      <c r="D72" s="81">
        <v>0</v>
      </c>
      <c r="E72" s="81">
        <v>1</v>
      </c>
      <c r="F72" s="301"/>
      <c r="G72" s="35"/>
      <c r="H72" s="35"/>
      <c r="I72" s="71"/>
      <c r="J72" s="299"/>
    </row>
    <row r="73" spans="1:10" x14ac:dyDescent="0.3">
      <c r="A73" s="70" t="s">
        <v>99</v>
      </c>
      <c r="B73" s="81">
        <v>83</v>
      </c>
      <c r="C73" s="35">
        <v>19</v>
      </c>
      <c r="D73" s="81">
        <v>0</v>
      </c>
      <c r="E73" s="81">
        <v>1</v>
      </c>
      <c r="F73" s="301"/>
      <c r="G73" s="35"/>
      <c r="H73" s="35"/>
      <c r="I73" s="71"/>
      <c r="J73" s="299"/>
    </row>
    <row r="74" spans="1:10" x14ac:dyDescent="0.3">
      <c r="A74" s="70" t="s">
        <v>100</v>
      </c>
      <c r="B74" s="81">
        <v>81</v>
      </c>
      <c r="C74" s="35">
        <v>18</v>
      </c>
      <c r="D74" s="81">
        <v>0</v>
      </c>
      <c r="E74" s="81">
        <v>1</v>
      </c>
      <c r="F74" s="301"/>
      <c r="G74" s="35"/>
      <c r="H74" s="35"/>
      <c r="I74" s="71"/>
      <c r="J74" s="299"/>
    </row>
    <row r="75" spans="1:10" x14ac:dyDescent="0.3">
      <c r="A75" s="72" t="s">
        <v>148</v>
      </c>
      <c r="B75" s="81">
        <v>84</v>
      </c>
      <c r="C75" s="35">
        <v>17</v>
      </c>
      <c r="D75" s="81">
        <v>1</v>
      </c>
      <c r="E75" s="81">
        <v>1</v>
      </c>
      <c r="F75" s="301"/>
      <c r="G75" s="35"/>
      <c r="H75" s="35"/>
      <c r="I75" s="71"/>
      <c r="J75" s="299"/>
    </row>
    <row r="76" spans="1:10" x14ac:dyDescent="0.3">
      <c r="A76" s="72" t="s">
        <v>149</v>
      </c>
      <c r="B76" s="81">
        <v>91</v>
      </c>
      <c r="C76" s="35">
        <v>19</v>
      </c>
      <c r="D76" s="81">
        <v>1</v>
      </c>
      <c r="E76" s="81">
        <v>2</v>
      </c>
      <c r="F76" s="301"/>
      <c r="G76" s="35"/>
      <c r="H76" s="35"/>
      <c r="I76" s="71"/>
      <c r="J76" s="299"/>
    </row>
    <row r="77" spans="1:10" x14ac:dyDescent="0.3">
      <c r="A77" s="72" t="s">
        <v>252</v>
      </c>
      <c r="B77" s="81">
        <v>92</v>
      </c>
      <c r="C77" s="35">
        <v>21.2</v>
      </c>
      <c r="D77" s="81">
        <v>0.1</v>
      </c>
      <c r="E77" s="81">
        <v>0.6</v>
      </c>
      <c r="F77" s="301"/>
      <c r="G77" s="35"/>
      <c r="H77" s="35"/>
      <c r="I77" s="71"/>
      <c r="J77" s="299"/>
    </row>
    <row r="78" spans="1:10" x14ac:dyDescent="0.3">
      <c r="A78" s="72" t="s">
        <v>76</v>
      </c>
      <c r="B78" s="35">
        <v>83</v>
      </c>
      <c r="C78" s="35">
        <v>8</v>
      </c>
      <c r="D78" s="35">
        <v>2</v>
      </c>
      <c r="E78" s="35">
        <v>5</v>
      </c>
      <c r="F78" s="301"/>
      <c r="G78" s="35"/>
      <c r="H78" s="35"/>
      <c r="I78" s="71"/>
      <c r="J78" s="299"/>
    </row>
    <row r="79" spans="1:10" x14ac:dyDescent="0.3">
      <c r="A79" s="72" t="s">
        <v>302</v>
      </c>
      <c r="B79" s="35">
        <v>97</v>
      </c>
      <c r="C79" s="35">
        <v>13</v>
      </c>
      <c r="D79" s="35">
        <v>5.5</v>
      </c>
      <c r="E79" s="35">
        <v>1.5</v>
      </c>
      <c r="F79" s="301"/>
      <c r="G79" s="35"/>
      <c r="H79" s="35"/>
      <c r="I79" s="71"/>
      <c r="J79" s="299"/>
    </row>
    <row r="80" spans="1:10" x14ac:dyDescent="0.3">
      <c r="A80" s="70" t="s">
        <v>85</v>
      </c>
      <c r="B80" s="81">
        <v>106</v>
      </c>
      <c r="C80" s="35">
        <v>22</v>
      </c>
      <c r="D80" s="81">
        <v>0</v>
      </c>
      <c r="E80" s="81">
        <v>2</v>
      </c>
      <c r="F80" s="72"/>
      <c r="G80" s="302">
        <f>AVERAGE(B80:B88)</f>
        <v>112.66666666666667</v>
      </c>
      <c r="H80" s="35"/>
      <c r="I80" s="71"/>
      <c r="J80" s="299"/>
    </row>
    <row r="81" spans="1:10" x14ac:dyDescent="0.3">
      <c r="A81" s="70" t="s">
        <v>86</v>
      </c>
      <c r="B81" s="81">
        <v>121</v>
      </c>
      <c r="C81" s="35">
        <v>21</v>
      </c>
      <c r="D81" s="81">
        <v>0</v>
      </c>
      <c r="E81" s="81">
        <v>4</v>
      </c>
      <c r="F81" s="72"/>
      <c r="G81" s="302"/>
      <c r="H81" s="35"/>
      <c r="I81" s="71"/>
      <c r="J81" s="299"/>
    </row>
    <row r="82" spans="1:10" x14ac:dyDescent="0.3">
      <c r="A82" s="70" t="s">
        <v>88</v>
      </c>
      <c r="B82" s="81">
        <v>111</v>
      </c>
      <c r="C82" s="35">
        <v>22</v>
      </c>
      <c r="D82" s="81">
        <v>0</v>
      </c>
      <c r="E82" s="81">
        <v>3</v>
      </c>
      <c r="F82" s="72"/>
      <c r="G82" s="302"/>
      <c r="H82" s="35"/>
      <c r="I82" s="71"/>
      <c r="J82" s="299"/>
    </row>
    <row r="83" spans="1:10" x14ac:dyDescent="0.3">
      <c r="A83" s="70" t="s">
        <v>89</v>
      </c>
      <c r="B83" s="81">
        <v>105</v>
      </c>
      <c r="C83" s="35">
        <v>24</v>
      </c>
      <c r="D83" s="81">
        <v>0</v>
      </c>
      <c r="E83" s="81">
        <v>1</v>
      </c>
      <c r="F83" s="72"/>
      <c r="G83" s="302"/>
      <c r="H83" s="35"/>
      <c r="I83" s="71"/>
      <c r="J83" s="299"/>
    </row>
    <row r="84" spans="1:10" x14ac:dyDescent="0.3">
      <c r="A84" s="70" t="s">
        <v>92</v>
      </c>
      <c r="B84" s="81">
        <v>116</v>
      </c>
      <c r="C84" s="35">
        <v>18</v>
      </c>
      <c r="D84" s="81">
        <v>0</v>
      </c>
      <c r="E84" s="81">
        <v>4</v>
      </c>
      <c r="F84" s="72"/>
      <c r="G84" s="302"/>
      <c r="H84" s="35"/>
      <c r="I84" s="71"/>
      <c r="J84" s="299"/>
    </row>
    <row r="85" spans="1:10" x14ac:dyDescent="0.3">
      <c r="A85" s="70" t="s">
        <v>95</v>
      </c>
      <c r="B85" s="81">
        <v>110</v>
      </c>
      <c r="C85" s="35">
        <v>23</v>
      </c>
      <c r="D85" s="81">
        <v>1</v>
      </c>
      <c r="E85" s="81">
        <v>2</v>
      </c>
      <c r="F85" s="72"/>
      <c r="G85" s="302"/>
      <c r="H85" s="35"/>
      <c r="I85" s="71"/>
      <c r="J85" s="299"/>
    </row>
    <row r="86" spans="1:10" x14ac:dyDescent="0.3">
      <c r="A86" s="70" t="s">
        <v>101</v>
      </c>
      <c r="B86" s="81">
        <v>102</v>
      </c>
      <c r="C86" s="35">
        <v>20</v>
      </c>
      <c r="D86" s="81">
        <v>0</v>
      </c>
      <c r="E86" s="81">
        <v>3</v>
      </c>
      <c r="F86" s="72"/>
      <c r="G86" s="302"/>
      <c r="H86" s="35"/>
      <c r="I86" s="71"/>
      <c r="J86" s="299"/>
    </row>
    <row r="87" spans="1:10" x14ac:dyDescent="0.3">
      <c r="A87" s="72" t="s">
        <v>91</v>
      </c>
      <c r="B87" s="81">
        <v>115</v>
      </c>
      <c r="C87" s="35">
        <v>23</v>
      </c>
      <c r="D87" s="81">
        <v>0</v>
      </c>
      <c r="E87" s="81">
        <v>5</v>
      </c>
      <c r="F87" s="72"/>
      <c r="G87" s="302"/>
      <c r="H87" s="35"/>
      <c r="I87" s="71"/>
      <c r="J87" s="299"/>
    </row>
    <row r="88" spans="1:10" x14ac:dyDescent="0.3">
      <c r="A88" s="72" t="s">
        <v>93</v>
      </c>
      <c r="B88" s="81">
        <v>128</v>
      </c>
      <c r="C88" s="35">
        <v>22</v>
      </c>
      <c r="D88" s="81">
        <v>1</v>
      </c>
      <c r="E88" s="81">
        <v>4</v>
      </c>
      <c r="F88" s="72"/>
      <c r="G88" s="302"/>
      <c r="H88" s="35"/>
      <c r="I88" s="71"/>
      <c r="J88" s="299"/>
    </row>
    <row r="89" spans="1:10" x14ac:dyDescent="0.3">
      <c r="A89" s="72" t="s">
        <v>87</v>
      </c>
      <c r="B89" s="81">
        <v>161</v>
      </c>
      <c r="C89" s="35">
        <v>20</v>
      </c>
      <c r="D89" s="81">
        <v>0</v>
      </c>
      <c r="E89" s="81">
        <v>9</v>
      </c>
      <c r="F89" s="72"/>
      <c r="G89" s="35"/>
      <c r="H89" s="302">
        <f>AVERAGE(B89:B97)</f>
        <v>201.11111111111111</v>
      </c>
      <c r="I89" s="71"/>
      <c r="J89" s="299"/>
    </row>
    <row r="90" spans="1:10" x14ac:dyDescent="0.3">
      <c r="A90" s="72" t="s">
        <v>94</v>
      </c>
      <c r="B90" s="81">
        <v>180</v>
      </c>
      <c r="C90" s="35">
        <v>29</v>
      </c>
      <c r="D90" s="81">
        <v>0</v>
      </c>
      <c r="E90" s="81">
        <v>7</v>
      </c>
      <c r="F90" s="72"/>
      <c r="G90" s="35"/>
      <c r="H90" s="302"/>
      <c r="I90" s="71"/>
      <c r="J90" s="299"/>
    </row>
    <row r="91" spans="1:10" x14ac:dyDescent="0.3">
      <c r="A91" s="72" t="s">
        <v>150</v>
      </c>
      <c r="B91" s="81">
        <v>190</v>
      </c>
      <c r="C91" s="35">
        <v>21</v>
      </c>
      <c r="D91" s="81">
        <v>0</v>
      </c>
      <c r="E91" s="81">
        <v>12</v>
      </c>
      <c r="F91" s="72"/>
      <c r="G91" s="35"/>
      <c r="H91" s="302"/>
      <c r="I91" s="71"/>
      <c r="J91" s="299"/>
    </row>
    <row r="92" spans="1:10" x14ac:dyDescent="0.3">
      <c r="A92" s="72" t="s">
        <v>90</v>
      </c>
      <c r="B92" s="81">
        <v>196</v>
      </c>
      <c r="C92" s="35">
        <v>23</v>
      </c>
      <c r="D92" s="81">
        <v>1</v>
      </c>
      <c r="E92" s="81">
        <v>11</v>
      </c>
      <c r="F92" s="72"/>
      <c r="G92" s="35"/>
      <c r="H92" s="302"/>
      <c r="I92" s="71"/>
      <c r="J92" s="299"/>
    </row>
    <row r="93" spans="1:10" x14ac:dyDescent="0.3">
      <c r="A93" s="72" t="s">
        <v>96</v>
      </c>
      <c r="B93" s="81">
        <v>202</v>
      </c>
      <c r="C93" s="35">
        <v>20</v>
      </c>
      <c r="D93" s="81">
        <v>0</v>
      </c>
      <c r="E93" s="81">
        <v>14</v>
      </c>
      <c r="F93" s="72"/>
      <c r="G93" s="35"/>
      <c r="H93" s="302"/>
      <c r="I93" s="71"/>
      <c r="J93" s="299"/>
    </row>
    <row r="94" spans="1:10" x14ac:dyDescent="0.3">
      <c r="A94" s="72" t="s">
        <v>197</v>
      </c>
      <c r="B94" s="81">
        <v>210</v>
      </c>
      <c r="C94" s="35">
        <v>16</v>
      </c>
      <c r="D94" s="81">
        <v>0</v>
      </c>
      <c r="E94" s="81">
        <v>16</v>
      </c>
      <c r="F94" s="72"/>
      <c r="G94" s="35"/>
      <c r="H94" s="302"/>
      <c r="I94" s="98"/>
      <c r="J94" s="299"/>
    </row>
    <row r="95" spans="1:10" x14ac:dyDescent="0.3">
      <c r="A95" s="72" t="s">
        <v>103</v>
      </c>
      <c r="B95" s="81">
        <v>226</v>
      </c>
      <c r="C95" s="35">
        <v>22</v>
      </c>
      <c r="D95" s="81">
        <v>0</v>
      </c>
      <c r="E95" s="81">
        <v>16</v>
      </c>
      <c r="F95" s="72"/>
      <c r="G95" s="35"/>
      <c r="H95" s="302"/>
      <c r="I95" s="98"/>
      <c r="J95" s="299"/>
    </row>
    <row r="96" spans="1:10" x14ac:dyDescent="0.3">
      <c r="A96" s="72" t="s">
        <v>102</v>
      </c>
      <c r="B96" s="81">
        <v>233</v>
      </c>
      <c r="C96" s="35">
        <v>18</v>
      </c>
      <c r="D96" s="81">
        <v>0</v>
      </c>
      <c r="E96" s="81">
        <v>18</v>
      </c>
      <c r="F96" s="72"/>
      <c r="G96" s="35"/>
      <c r="H96" s="302"/>
      <c r="I96" s="98"/>
      <c r="J96" s="299"/>
    </row>
    <row r="97" spans="1:10" x14ac:dyDescent="0.3">
      <c r="A97" s="72" t="s">
        <v>305</v>
      </c>
      <c r="B97" s="81">
        <v>212</v>
      </c>
      <c r="C97" s="35">
        <v>19.7</v>
      </c>
      <c r="D97" s="81">
        <v>11.2</v>
      </c>
      <c r="E97" s="81">
        <v>9.6</v>
      </c>
      <c r="F97" s="72"/>
      <c r="G97" s="35"/>
      <c r="H97" s="302"/>
      <c r="I97" s="98"/>
      <c r="J97" s="299"/>
    </row>
    <row r="98" spans="1:10" x14ac:dyDescent="0.3">
      <c r="A98" s="72" t="s">
        <v>161</v>
      </c>
      <c r="B98" s="81">
        <v>329</v>
      </c>
      <c r="C98" s="35">
        <v>16</v>
      </c>
      <c r="D98" s="81">
        <v>0</v>
      </c>
      <c r="E98" s="81">
        <v>24</v>
      </c>
      <c r="F98" s="72"/>
      <c r="G98" s="35"/>
      <c r="H98" s="35"/>
      <c r="I98" s="303">
        <f>AVERAGE(B98:B101)</f>
        <v>304.75</v>
      </c>
      <c r="J98" s="299"/>
    </row>
    <row r="99" spans="1:10" x14ac:dyDescent="0.3">
      <c r="A99" s="72" t="s">
        <v>304</v>
      </c>
      <c r="B99" s="81">
        <v>299</v>
      </c>
      <c r="C99" s="35">
        <v>18</v>
      </c>
      <c r="D99" s="81">
        <v>0.5</v>
      </c>
      <c r="E99" s="81">
        <v>25</v>
      </c>
      <c r="F99" s="72"/>
      <c r="G99" s="35"/>
      <c r="H99" s="35"/>
      <c r="I99" s="303"/>
      <c r="J99" s="299"/>
    </row>
    <row r="100" spans="1:10" ht="19.5" thickBot="1" x14ac:dyDescent="0.35">
      <c r="A100" s="72" t="s">
        <v>198</v>
      </c>
      <c r="B100" s="81">
        <v>283</v>
      </c>
      <c r="C100" s="35">
        <v>24</v>
      </c>
      <c r="D100" s="81">
        <v>0</v>
      </c>
      <c r="E100" s="81">
        <v>21</v>
      </c>
      <c r="F100" s="74"/>
      <c r="G100" s="75"/>
      <c r="H100" s="75"/>
      <c r="I100" s="303"/>
      <c r="J100" s="299"/>
    </row>
    <row r="101" spans="1:10" ht="19.5" thickBot="1" x14ac:dyDescent="0.35">
      <c r="A101" s="72" t="s">
        <v>301</v>
      </c>
      <c r="B101" s="81">
        <v>308</v>
      </c>
      <c r="C101" s="35">
        <v>49</v>
      </c>
      <c r="D101" s="81">
        <v>11</v>
      </c>
      <c r="E101" s="71">
        <v>2.2999999999999998</v>
      </c>
      <c r="F101" s="72"/>
      <c r="G101" s="35"/>
      <c r="H101" s="35"/>
      <c r="I101" s="304"/>
      <c r="J101" s="237"/>
    </row>
    <row r="102" spans="1:10" x14ac:dyDescent="0.3">
      <c r="A102" s="83" t="s">
        <v>213</v>
      </c>
      <c r="B102" s="84">
        <v>32</v>
      </c>
      <c r="C102" s="68">
        <v>3.3</v>
      </c>
      <c r="D102" s="84">
        <v>0.2</v>
      </c>
      <c r="E102" s="69">
        <v>1.8</v>
      </c>
      <c r="F102" s="300">
        <f>AVERAGE(B102:B106)</f>
        <v>44.4</v>
      </c>
      <c r="G102" s="113"/>
      <c r="H102" s="113"/>
      <c r="I102" s="114"/>
      <c r="J102" s="305" t="s">
        <v>245</v>
      </c>
    </row>
    <row r="103" spans="1:10" x14ac:dyDescent="0.3">
      <c r="A103" s="70" t="s">
        <v>215</v>
      </c>
      <c r="B103" s="81">
        <v>47</v>
      </c>
      <c r="C103" s="35">
        <v>3.4</v>
      </c>
      <c r="D103" s="81">
        <v>4.9000000000000004</v>
      </c>
      <c r="E103" s="71">
        <v>1.5</v>
      </c>
      <c r="F103" s="301"/>
      <c r="G103" s="112"/>
      <c r="H103" s="112"/>
      <c r="I103" s="236"/>
      <c r="J103" s="305"/>
    </row>
    <row r="104" spans="1:10" x14ac:dyDescent="0.3">
      <c r="A104" s="70" t="s">
        <v>140</v>
      </c>
      <c r="B104" s="81">
        <v>48</v>
      </c>
      <c r="C104" s="35">
        <v>3</v>
      </c>
      <c r="D104" s="81">
        <v>5</v>
      </c>
      <c r="E104" s="71">
        <v>2</v>
      </c>
      <c r="F104" s="301"/>
      <c r="G104" s="112"/>
      <c r="H104" s="112"/>
      <c r="I104" s="236"/>
      <c r="J104" s="305"/>
    </row>
    <row r="105" spans="1:10" x14ac:dyDescent="0.3">
      <c r="A105" s="70" t="s">
        <v>74</v>
      </c>
      <c r="B105" s="81">
        <v>45</v>
      </c>
      <c r="C105" s="35">
        <v>0.9</v>
      </c>
      <c r="D105" s="81">
        <v>5.4</v>
      </c>
      <c r="E105" s="81">
        <v>2.2000000000000002</v>
      </c>
      <c r="F105" s="301"/>
      <c r="G105" s="112"/>
      <c r="H105" s="112"/>
      <c r="I105" s="251"/>
      <c r="J105" s="305"/>
    </row>
    <row r="106" spans="1:10" x14ac:dyDescent="0.3">
      <c r="A106" s="72" t="s">
        <v>207</v>
      </c>
      <c r="B106" s="81">
        <v>50</v>
      </c>
      <c r="C106" s="35">
        <v>4</v>
      </c>
      <c r="D106" s="81">
        <v>6</v>
      </c>
      <c r="E106" s="71">
        <v>2</v>
      </c>
      <c r="F106" s="301"/>
      <c r="G106" s="95"/>
      <c r="H106" s="112"/>
      <c r="I106" s="236"/>
      <c r="J106" s="305"/>
    </row>
    <row r="107" spans="1:10" x14ac:dyDescent="0.3">
      <c r="A107" s="70" t="s">
        <v>14</v>
      </c>
      <c r="B107" s="35">
        <v>66</v>
      </c>
      <c r="C107" s="35">
        <v>12</v>
      </c>
      <c r="D107" s="35">
        <v>4.0999999999999996</v>
      </c>
      <c r="E107" s="35">
        <v>0.2</v>
      </c>
      <c r="F107" s="70"/>
      <c r="G107" s="302">
        <f>AVERAGE(B107:B109)</f>
        <v>66</v>
      </c>
      <c r="H107" s="112"/>
      <c r="I107" s="236"/>
      <c r="J107" s="305"/>
    </row>
    <row r="108" spans="1:10" x14ac:dyDescent="0.3">
      <c r="A108" s="72" t="s">
        <v>206</v>
      </c>
      <c r="B108" s="81">
        <v>65</v>
      </c>
      <c r="C108" s="35">
        <v>3</v>
      </c>
      <c r="D108" s="81">
        <v>5</v>
      </c>
      <c r="E108" s="71">
        <v>4</v>
      </c>
      <c r="F108" s="70"/>
      <c r="G108" s="302"/>
      <c r="H108" s="112"/>
      <c r="I108" s="236"/>
      <c r="J108" s="305"/>
    </row>
    <row r="109" spans="1:10" x14ac:dyDescent="0.3">
      <c r="A109" s="35" t="s">
        <v>298</v>
      </c>
      <c r="B109" s="66">
        <v>67</v>
      </c>
      <c r="C109" s="66">
        <v>3.9</v>
      </c>
      <c r="D109" s="66">
        <v>4.5999999999999996</v>
      </c>
      <c r="E109" s="66">
        <v>3.5</v>
      </c>
      <c r="F109" s="112"/>
      <c r="G109" s="302"/>
      <c r="H109" s="112"/>
      <c r="I109" s="115"/>
      <c r="J109" s="305"/>
    </row>
    <row r="110" spans="1:10" x14ac:dyDescent="0.3">
      <c r="A110" s="72" t="s">
        <v>152</v>
      </c>
      <c r="B110" s="35">
        <v>79</v>
      </c>
      <c r="C110" s="35">
        <v>6</v>
      </c>
      <c r="D110" s="35">
        <v>3</v>
      </c>
      <c r="E110" s="35">
        <v>5</v>
      </c>
      <c r="F110" s="112"/>
      <c r="G110" s="112"/>
      <c r="H110" s="305">
        <f>AVERAGE(B110:B111)</f>
        <v>80</v>
      </c>
      <c r="I110" s="115"/>
      <c r="J110" s="305"/>
    </row>
    <row r="111" spans="1:10" x14ac:dyDescent="0.3">
      <c r="A111" s="70" t="s">
        <v>208</v>
      </c>
      <c r="B111" s="35">
        <v>81</v>
      </c>
      <c r="C111" s="35">
        <v>13</v>
      </c>
      <c r="D111" s="35">
        <v>3</v>
      </c>
      <c r="E111" s="35">
        <v>1</v>
      </c>
      <c r="F111" s="112"/>
      <c r="G111" s="112"/>
      <c r="H111" s="305"/>
      <c r="I111" s="115"/>
      <c r="J111" s="305"/>
    </row>
    <row r="112" spans="1:10" ht="19.5" thickBot="1" x14ac:dyDescent="0.35">
      <c r="A112" s="74" t="s">
        <v>292</v>
      </c>
      <c r="B112" s="75">
        <v>127</v>
      </c>
      <c r="C112" s="75">
        <v>30</v>
      </c>
      <c r="D112" s="75">
        <v>0.1</v>
      </c>
      <c r="E112" s="75">
        <v>0.5</v>
      </c>
      <c r="F112" s="127"/>
      <c r="G112" s="116"/>
      <c r="H112" s="238"/>
      <c r="I112" s="117">
        <f>B112</f>
        <v>127</v>
      </c>
      <c r="J112" s="237"/>
    </row>
    <row r="113" spans="1:10" x14ac:dyDescent="0.3">
      <c r="A113" s="72" t="s">
        <v>294</v>
      </c>
      <c r="B113" s="35">
        <v>144</v>
      </c>
      <c r="C113" s="35">
        <v>9.5</v>
      </c>
      <c r="D113" s="35">
        <v>3.6</v>
      </c>
      <c r="E113" s="35">
        <v>10</v>
      </c>
      <c r="F113" s="300">
        <f>AVERAGE(B113:B117)</f>
        <v>207</v>
      </c>
      <c r="G113" s="95"/>
      <c r="H113" s="35"/>
      <c r="I113" s="71"/>
      <c r="J113" s="299"/>
    </row>
    <row r="114" spans="1:10" x14ac:dyDescent="0.3">
      <c r="A114" s="70" t="s">
        <v>75</v>
      </c>
      <c r="B114" s="81">
        <v>219</v>
      </c>
      <c r="C114" s="35">
        <v>1.7</v>
      </c>
      <c r="D114" s="81">
        <v>3.4</v>
      </c>
      <c r="E114" s="81">
        <v>22</v>
      </c>
      <c r="F114" s="301"/>
      <c r="G114" s="95"/>
      <c r="H114" s="35"/>
      <c r="I114" s="71"/>
      <c r="J114" s="299"/>
    </row>
    <row r="115" spans="1:10" x14ac:dyDescent="0.3">
      <c r="A115" s="72" t="s">
        <v>212</v>
      </c>
      <c r="B115" s="81">
        <v>215</v>
      </c>
      <c r="C115" s="35">
        <v>24</v>
      </c>
      <c r="D115" s="81">
        <v>0</v>
      </c>
      <c r="E115" s="81">
        <v>14</v>
      </c>
      <c r="F115" s="301"/>
      <c r="G115" s="95"/>
      <c r="H115" s="35"/>
      <c r="I115" s="71"/>
      <c r="J115" s="299"/>
    </row>
    <row r="116" spans="1:10" x14ac:dyDescent="0.3">
      <c r="A116" s="72" t="s">
        <v>22</v>
      </c>
      <c r="B116" s="81">
        <v>221</v>
      </c>
      <c r="C116" s="35">
        <v>2</v>
      </c>
      <c r="D116" s="81">
        <v>1</v>
      </c>
      <c r="E116" s="81">
        <v>24</v>
      </c>
      <c r="F116" s="301"/>
      <c r="G116" s="95"/>
      <c r="H116" s="35"/>
      <c r="I116" s="71"/>
      <c r="J116" s="299"/>
    </row>
    <row r="117" spans="1:10" x14ac:dyDescent="0.3">
      <c r="A117" s="72" t="s">
        <v>288</v>
      </c>
      <c r="B117" s="81">
        <v>236</v>
      </c>
      <c r="C117" s="35">
        <v>17</v>
      </c>
      <c r="D117" s="81">
        <v>1</v>
      </c>
      <c r="E117" s="81">
        <v>21</v>
      </c>
      <c r="F117" s="301"/>
      <c r="G117" s="95"/>
      <c r="H117" s="35"/>
      <c r="I117" s="71"/>
      <c r="J117" s="299"/>
    </row>
    <row r="118" spans="1:10" x14ac:dyDescent="0.3">
      <c r="A118" s="72" t="s">
        <v>160</v>
      </c>
      <c r="B118" s="81">
        <v>284</v>
      </c>
      <c r="C118" s="35">
        <v>16</v>
      </c>
      <c r="D118" s="81">
        <v>1</v>
      </c>
      <c r="E118" s="81">
        <v>24</v>
      </c>
      <c r="F118" s="93"/>
      <c r="G118" s="302">
        <f>AVERAGE(B118:B122)</f>
        <v>290.39999999999998</v>
      </c>
      <c r="H118" s="35"/>
      <c r="I118" s="71"/>
      <c r="J118" s="299"/>
    </row>
    <row r="119" spans="1:10" x14ac:dyDescent="0.3">
      <c r="A119" s="72" t="s">
        <v>291</v>
      </c>
      <c r="B119" s="81">
        <v>292</v>
      </c>
      <c r="C119" s="35">
        <v>2.4</v>
      </c>
      <c r="D119" s="81">
        <v>3.2</v>
      </c>
      <c r="E119" s="81">
        <v>30</v>
      </c>
      <c r="F119" s="93"/>
      <c r="G119" s="302"/>
      <c r="H119" s="35"/>
      <c r="I119" s="71"/>
      <c r="J119" s="299"/>
    </row>
    <row r="120" spans="1:10" x14ac:dyDescent="0.3">
      <c r="A120" s="72" t="s">
        <v>210</v>
      </c>
      <c r="B120" s="81">
        <v>300</v>
      </c>
      <c r="C120" s="35">
        <v>25</v>
      </c>
      <c r="D120" s="81">
        <v>0</v>
      </c>
      <c r="E120" s="81">
        <v>22</v>
      </c>
      <c r="F120" s="93"/>
      <c r="G120" s="302"/>
      <c r="H120" s="35"/>
      <c r="I120" s="71"/>
      <c r="J120" s="299"/>
    </row>
    <row r="121" spans="1:10" x14ac:dyDescent="0.3">
      <c r="A121" s="72" t="s">
        <v>291</v>
      </c>
      <c r="B121" s="81">
        <v>292</v>
      </c>
      <c r="C121" s="35">
        <v>2.4</v>
      </c>
      <c r="D121" s="81">
        <v>3.2</v>
      </c>
      <c r="E121" s="81">
        <v>30</v>
      </c>
      <c r="F121" s="93"/>
      <c r="G121" s="302"/>
      <c r="H121" s="35"/>
      <c r="I121" s="71"/>
      <c r="J121" s="299"/>
    </row>
    <row r="122" spans="1:10" x14ac:dyDescent="0.3">
      <c r="A122" s="72" t="s">
        <v>160</v>
      </c>
      <c r="B122" s="81">
        <v>284</v>
      </c>
      <c r="C122" s="35">
        <v>16</v>
      </c>
      <c r="D122" s="81">
        <v>1</v>
      </c>
      <c r="E122" s="81">
        <v>24</v>
      </c>
      <c r="F122" s="93"/>
      <c r="G122" s="302"/>
      <c r="H122" s="35"/>
      <c r="I122" s="71"/>
      <c r="J122" s="299"/>
    </row>
    <row r="123" spans="1:10" x14ac:dyDescent="0.3">
      <c r="A123" s="72" t="s">
        <v>211</v>
      </c>
      <c r="B123" s="81">
        <v>396</v>
      </c>
      <c r="C123" s="35">
        <v>31</v>
      </c>
      <c r="D123" s="81">
        <v>0</v>
      </c>
      <c r="E123" s="81">
        <v>31</v>
      </c>
      <c r="F123" s="93"/>
      <c r="G123" s="95"/>
      <c r="H123" s="35">
        <f>B123</f>
        <v>396</v>
      </c>
      <c r="I123" s="71"/>
      <c r="J123" s="299"/>
    </row>
    <row r="124" spans="1:10" x14ac:dyDescent="0.3">
      <c r="A124" s="70" t="s">
        <v>164</v>
      </c>
      <c r="B124" s="81">
        <v>597</v>
      </c>
      <c r="C124" s="35">
        <v>21</v>
      </c>
      <c r="D124" s="81">
        <v>31</v>
      </c>
      <c r="E124" s="81">
        <v>43</v>
      </c>
      <c r="F124" s="93"/>
      <c r="G124" s="35"/>
      <c r="H124" s="302"/>
      <c r="I124" s="312">
        <f>AVERAGE(B124:B126)</f>
        <v>620.33333333333337</v>
      </c>
      <c r="J124" s="299"/>
    </row>
    <row r="125" spans="1:10" x14ac:dyDescent="0.3">
      <c r="A125" s="70" t="s">
        <v>163</v>
      </c>
      <c r="B125" s="81">
        <v>615</v>
      </c>
      <c r="C125" s="35">
        <v>29</v>
      </c>
      <c r="D125" s="81">
        <v>12</v>
      </c>
      <c r="E125" s="81">
        <v>49</v>
      </c>
      <c r="F125" s="72"/>
      <c r="G125" s="95"/>
      <c r="H125" s="302"/>
      <c r="I125" s="312"/>
      <c r="J125" s="299"/>
    </row>
    <row r="126" spans="1:10" ht="19.5" thickBot="1" x14ac:dyDescent="0.35">
      <c r="A126" s="85" t="s">
        <v>165</v>
      </c>
      <c r="B126" s="82">
        <v>649</v>
      </c>
      <c r="C126" s="75">
        <v>23</v>
      </c>
      <c r="D126" s="82">
        <v>5</v>
      </c>
      <c r="E126" s="82">
        <v>57</v>
      </c>
      <c r="F126" s="74"/>
      <c r="G126" s="128"/>
      <c r="H126" s="309"/>
      <c r="I126" s="313"/>
      <c r="J126" s="299"/>
    </row>
    <row r="127" spans="1:10" x14ac:dyDescent="0.3">
      <c r="A127" s="70" t="s">
        <v>217</v>
      </c>
      <c r="B127" s="81">
        <v>311</v>
      </c>
      <c r="C127" s="35">
        <v>11</v>
      </c>
      <c r="D127" s="81">
        <v>6</v>
      </c>
      <c r="E127" s="81">
        <v>27</v>
      </c>
      <c r="F127" s="300">
        <f>AVERAGE(B127:B130)</f>
        <v>384</v>
      </c>
      <c r="G127" s="95"/>
      <c r="H127" s="95"/>
      <c r="I127" s="98"/>
      <c r="J127" s="299" t="s">
        <v>246</v>
      </c>
    </row>
    <row r="128" spans="1:10" x14ac:dyDescent="0.3">
      <c r="A128" s="72" t="s">
        <v>78</v>
      </c>
      <c r="B128" s="81">
        <v>363</v>
      </c>
      <c r="C128" s="35">
        <v>4</v>
      </c>
      <c r="D128" s="81">
        <v>5</v>
      </c>
      <c r="E128" s="81">
        <v>36</v>
      </c>
      <c r="F128" s="301"/>
      <c r="G128" s="95"/>
      <c r="H128" s="95"/>
      <c r="I128" s="98"/>
      <c r="J128" s="299"/>
    </row>
    <row r="129" spans="1:10" x14ac:dyDescent="0.3">
      <c r="A129" s="70" t="s">
        <v>70</v>
      </c>
      <c r="B129" s="81">
        <v>376</v>
      </c>
      <c r="C129" s="35">
        <v>24</v>
      </c>
      <c r="D129" s="81">
        <v>0</v>
      </c>
      <c r="E129" s="81">
        <v>31</v>
      </c>
      <c r="F129" s="301"/>
      <c r="G129" s="95"/>
      <c r="H129" s="95"/>
      <c r="I129" s="98"/>
      <c r="J129" s="299"/>
    </row>
    <row r="130" spans="1:10" x14ac:dyDescent="0.3">
      <c r="A130" s="72" t="s">
        <v>162</v>
      </c>
      <c r="B130" s="81">
        <v>486</v>
      </c>
      <c r="C130" s="35">
        <v>17</v>
      </c>
      <c r="D130" s="81">
        <v>42</v>
      </c>
      <c r="E130" s="81">
        <v>31.1</v>
      </c>
      <c r="F130" s="301"/>
      <c r="G130" s="95"/>
      <c r="H130" s="95"/>
      <c r="I130" s="98"/>
      <c r="J130" s="299"/>
    </row>
    <row r="131" spans="1:10" x14ac:dyDescent="0.3">
      <c r="A131" s="70" t="s">
        <v>67</v>
      </c>
      <c r="B131" s="81">
        <v>572</v>
      </c>
      <c r="C131" s="35">
        <v>18</v>
      </c>
      <c r="D131" s="81">
        <v>30</v>
      </c>
      <c r="E131" s="81">
        <v>42</v>
      </c>
      <c r="F131" s="93"/>
      <c r="G131" s="302">
        <f>AVERAGE(B131:B136)</f>
        <v>571.5</v>
      </c>
      <c r="H131" s="95"/>
      <c r="I131" s="98"/>
      <c r="J131" s="299"/>
    </row>
    <row r="132" spans="1:10" x14ac:dyDescent="0.3">
      <c r="A132" s="70" t="s">
        <v>71</v>
      </c>
      <c r="B132" s="81">
        <v>564</v>
      </c>
      <c r="C132" s="35">
        <v>25</v>
      </c>
      <c r="D132" s="81">
        <v>7</v>
      </c>
      <c r="E132" s="81">
        <v>48</v>
      </c>
      <c r="F132" s="93"/>
      <c r="G132" s="302"/>
      <c r="H132" s="95"/>
      <c r="I132" s="98"/>
      <c r="J132" s="299"/>
    </row>
    <row r="133" spans="1:10" x14ac:dyDescent="0.3">
      <c r="A133" s="70" t="s">
        <v>73</v>
      </c>
      <c r="B133" s="81">
        <v>565</v>
      </c>
      <c r="C133" s="35">
        <v>18</v>
      </c>
      <c r="D133" s="81">
        <v>10</v>
      </c>
      <c r="E133" s="81">
        <v>50</v>
      </c>
      <c r="F133" s="93"/>
      <c r="G133" s="302"/>
      <c r="H133" s="95"/>
      <c r="I133" s="98"/>
      <c r="J133" s="299"/>
    </row>
    <row r="134" spans="1:10" x14ac:dyDescent="0.3">
      <c r="A134" s="70" t="s">
        <v>25</v>
      </c>
      <c r="B134" s="81">
        <v>583</v>
      </c>
      <c r="C134" s="35">
        <v>19</v>
      </c>
      <c r="D134" s="81">
        <v>5</v>
      </c>
      <c r="E134" s="81">
        <v>54</v>
      </c>
      <c r="F134" s="93"/>
      <c r="G134" s="302"/>
      <c r="H134" s="95"/>
      <c r="I134" s="98"/>
      <c r="J134" s="299"/>
    </row>
    <row r="135" spans="1:10" x14ac:dyDescent="0.3">
      <c r="A135" s="70" t="s">
        <v>68</v>
      </c>
      <c r="B135" s="81">
        <v>580</v>
      </c>
      <c r="C135" s="35">
        <v>22</v>
      </c>
      <c r="D135" s="81">
        <v>12</v>
      </c>
      <c r="E135" s="81">
        <v>49</v>
      </c>
      <c r="F135" s="93"/>
      <c r="G135" s="302"/>
      <c r="H135" s="95"/>
      <c r="I135" s="98"/>
      <c r="J135" s="299"/>
    </row>
    <row r="136" spans="1:10" x14ac:dyDescent="0.3">
      <c r="A136" s="70" t="s">
        <v>69</v>
      </c>
      <c r="B136" s="81">
        <v>565</v>
      </c>
      <c r="C136" s="35">
        <v>35</v>
      </c>
      <c r="D136" s="81">
        <v>3</v>
      </c>
      <c r="E136" s="81">
        <v>46</v>
      </c>
      <c r="F136" s="93"/>
      <c r="G136" s="302"/>
      <c r="H136" s="95"/>
      <c r="I136" s="98"/>
      <c r="J136" s="299"/>
    </row>
    <row r="137" spans="1:10" x14ac:dyDescent="0.3">
      <c r="A137" s="70" t="s">
        <v>72</v>
      </c>
      <c r="B137" s="81">
        <v>703</v>
      </c>
      <c r="C137" s="35">
        <v>9</v>
      </c>
      <c r="D137" s="81">
        <v>4</v>
      </c>
      <c r="E137" s="81">
        <v>72</v>
      </c>
      <c r="F137" s="93"/>
      <c r="G137" s="95"/>
      <c r="H137" s="302">
        <f>AVERAGE(B137:B140)</f>
        <v>671.25</v>
      </c>
      <c r="I137" s="98"/>
      <c r="J137" s="299"/>
    </row>
    <row r="138" spans="1:10" x14ac:dyDescent="0.3">
      <c r="A138" s="70" t="s">
        <v>79</v>
      </c>
      <c r="B138" s="81">
        <v>670</v>
      </c>
      <c r="C138" s="35">
        <v>14</v>
      </c>
      <c r="D138" s="81">
        <v>4</v>
      </c>
      <c r="E138" s="81">
        <v>67</v>
      </c>
      <c r="F138" s="93"/>
      <c r="G138" s="95"/>
      <c r="H138" s="302"/>
      <c r="I138" s="98"/>
      <c r="J138" s="299"/>
    </row>
    <row r="139" spans="1:10" x14ac:dyDescent="0.3">
      <c r="A139" s="70" t="s">
        <v>66</v>
      </c>
      <c r="B139" s="81">
        <v>662</v>
      </c>
      <c r="C139" s="35">
        <v>14</v>
      </c>
      <c r="D139" s="81">
        <v>11</v>
      </c>
      <c r="E139" s="81">
        <v>62</v>
      </c>
      <c r="F139" s="93"/>
      <c r="G139" s="95"/>
      <c r="H139" s="302"/>
      <c r="I139" s="98"/>
      <c r="J139" s="299"/>
    </row>
    <row r="140" spans="1:10" ht="19.5" thickBot="1" x14ac:dyDescent="0.35">
      <c r="A140" s="70" t="s">
        <v>166</v>
      </c>
      <c r="B140" s="81">
        <v>650</v>
      </c>
      <c r="C140" s="35">
        <v>14</v>
      </c>
      <c r="D140" s="81">
        <v>6</v>
      </c>
      <c r="E140" s="81">
        <v>63</v>
      </c>
      <c r="F140" s="93"/>
      <c r="G140" s="95"/>
      <c r="H140" s="302"/>
      <c r="I140" s="98"/>
      <c r="J140" s="299"/>
    </row>
    <row r="141" spans="1:10" x14ac:dyDescent="0.3">
      <c r="A141" s="67" t="s">
        <v>151</v>
      </c>
      <c r="B141" s="84">
        <v>752</v>
      </c>
      <c r="C141" s="68">
        <v>1</v>
      </c>
      <c r="D141" s="84">
        <v>83</v>
      </c>
      <c r="E141" s="69">
        <v>0</v>
      </c>
      <c r="F141" s="300">
        <f>AVERAGE(B141:B146)</f>
        <v>871.83333333333337</v>
      </c>
      <c r="G141" s="142"/>
      <c r="H141" s="143"/>
      <c r="I141" s="144"/>
      <c r="J141" s="299" t="s">
        <v>246</v>
      </c>
    </row>
    <row r="142" spans="1:10" x14ac:dyDescent="0.3">
      <c r="A142" s="70" t="s">
        <v>81</v>
      </c>
      <c r="B142" s="81">
        <v>900</v>
      </c>
      <c r="C142" s="35">
        <v>0</v>
      </c>
      <c r="D142" s="81">
        <v>0</v>
      </c>
      <c r="E142" s="71">
        <v>100</v>
      </c>
      <c r="F142" s="301"/>
      <c r="G142" s="112"/>
      <c r="H142" s="35"/>
      <c r="I142" s="71"/>
      <c r="J142" s="299"/>
    </row>
    <row r="143" spans="1:10" x14ac:dyDescent="0.3">
      <c r="A143" s="70" t="s">
        <v>23</v>
      </c>
      <c r="B143" s="81">
        <v>900</v>
      </c>
      <c r="C143" s="35">
        <v>0</v>
      </c>
      <c r="D143" s="81">
        <v>0</v>
      </c>
      <c r="E143" s="71">
        <v>100</v>
      </c>
      <c r="F143" s="301"/>
      <c r="G143" s="112"/>
      <c r="H143" s="35"/>
      <c r="I143" s="71"/>
      <c r="J143" s="299"/>
    </row>
    <row r="144" spans="1:10" x14ac:dyDescent="0.3">
      <c r="A144" s="70" t="s">
        <v>111</v>
      </c>
      <c r="B144" s="81">
        <v>900</v>
      </c>
      <c r="C144" s="35">
        <v>0</v>
      </c>
      <c r="D144" s="81">
        <v>0</v>
      </c>
      <c r="E144" s="71">
        <v>100</v>
      </c>
      <c r="F144" s="301"/>
      <c r="G144" s="112"/>
      <c r="H144" s="35"/>
      <c r="I144" s="71"/>
      <c r="J144" s="299"/>
    </row>
    <row r="145" spans="1:10" x14ac:dyDescent="0.3">
      <c r="A145" s="70" t="s">
        <v>300</v>
      </c>
      <c r="B145" s="81">
        <v>879</v>
      </c>
      <c r="C145" s="35">
        <v>0</v>
      </c>
      <c r="D145" s="81">
        <v>0</v>
      </c>
      <c r="E145" s="71">
        <v>94.5</v>
      </c>
      <c r="F145" s="301"/>
      <c r="G145" s="112"/>
      <c r="H145" s="35"/>
      <c r="I145" s="71"/>
      <c r="J145" s="299"/>
    </row>
    <row r="146" spans="1:10" ht="19.5" thickBot="1" x14ac:dyDescent="0.35">
      <c r="A146" s="85" t="s">
        <v>112</v>
      </c>
      <c r="B146" s="82">
        <v>900</v>
      </c>
      <c r="C146" s="75">
        <v>0</v>
      </c>
      <c r="D146" s="82">
        <v>0</v>
      </c>
      <c r="E146" s="76">
        <v>100</v>
      </c>
      <c r="F146" s="314"/>
      <c r="G146" s="116"/>
      <c r="H146" s="75"/>
      <c r="I146" s="76"/>
      <c r="J146" s="299"/>
    </row>
    <row r="147" spans="1:10" ht="19.5" thickBot="1" x14ac:dyDescent="0.35">
      <c r="A147" s="74" t="s">
        <v>7</v>
      </c>
      <c r="B147" s="82">
        <v>95</v>
      </c>
      <c r="C147" s="75">
        <v>6.5</v>
      </c>
      <c r="D147" s="82">
        <v>0.8</v>
      </c>
      <c r="E147" s="76">
        <v>5.0999999999999996</v>
      </c>
      <c r="F147" s="77">
        <f>B147</f>
        <v>95</v>
      </c>
      <c r="G147" s="145"/>
      <c r="H147" s="78"/>
      <c r="I147" s="79"/>
      <c r="J147" s="66" t="s">
        <v>254</v>
      </c>
    </row>
    <row r="148" spans="1:10" x14ac:dyDescent="0.3">
      <c r="A148" s="67" t="s">
        <v>243</v>
      </c>
      <c r="B148" s="84">
        <v>360</v>
      </c>
      <c r="C148" s="84">
        <v>80</v>
      </c>
      <c r="D148" s="84">
        <v>6.4</v>
      </c>
      <c r="E148" s="84">
        <v>2.8</v>
      </c>
      <c r="F148" s="68">
        <v>360</v>
      </c>
      <c r="G148" s="68"/>
      <c r="H148" s="68"/>
      <c r="I148" s="69"/>
      <c r="J148" s="311" t="s">
        <v>245</v>
      </c>
    </row>
    <row r="149" spans="1:10" ht="19.5" thickBot="1" x14ac:dyDescent="0.35">
      <c r="A149" s="72" t="s">
        <v>289</v>
      </c>
      <c r="B149" s="81">
        <v>358</v>
      </c>
      <c r="C149" s="81">
        <v>85</v>
      </c>
      <c r="D149" s="81">
        <v>2.1</v>
      </c>
      <c r="E149" s="81">
        <v>1.1000000000000001</v>
      </c>
      <c r="F149" s="35">
        <v>358</v>
      </c>
      <c r="G149" s="35"/>
      <c r="H149" s="35"/>
      <c r="I149" s="71"/>
      <c r="J149" s="311"/>
    </row>
    <row r="150" spans="1:10" x14ac:dyDescent="0.3">
      <c r="A150" s="67" t="s">
        <v>318</v>
      </c>
      <c r="B150" s="84">
        <v>81</v>
      </c>
      <c r="C150" s="68">
        <v>2</v>
      </c>
      <c r="D150" s="84">
        <v>15</v>
      </c>
      <c r="E150" s="68">
        <v>1</v>
      </c>
      <c r="F150" s="300">
        <f>AVERAGE(B150:B152)</f>
        <v>96.666666666666671</v>
      </c>
      <c r="G150" s="142"/>
      <c r="H150" s="142"/>
      <c r="I150" s="144"/>
      <c r="J150" s="305" t="s">
        <v>245</v>
      </c>
    </row>
    <row r="151" spans="1:10" x14ac:dyDescent="0.3">
      <c r="A151" s="72" t="s">
        <v>316</v>
      </c>
      <c r="B151" s="81">
        <v>85</v>
      </c>
      <c r="C151" s="35">
        <v>0</v>
      </c>
      <c r="D151" s="81">
        <v>21</v>
      </c>
      <c r="E151" s="35">
        <v>0</v>
      </c>
      <c r="F151" s="301"/>
      <c r="G151" s="95"/>
      <c r="H151" s="95"/>
      <c r="I151" s="98"/>
      <c r="J151" s="305"/>
    </row>
    <row r="152" spans="1:10" x14ac:dyDescent="0.3">
      <c r="A152" s="72" t="s">
        <v>317</v>
      </c>
      <c r="B152" s="81">
        <v>124</v>
      </c>
      <c r="C152" s="35">
        <v>4</v>
      </c>
      <c r="D152" s="81">
        <v>13</v>
      </c>
      <c r="E152" s="35">
        <v>2</v>
      </c>
      <c r="F152" s="301"/>
      <c r="G152" s="95"/>
      <c r="H152" s="95"/>
      <c r="I152" s="98"/>
      <c r="J152" s="305"/>
    </row>
    <row r="153" spans="1:10" x14ac:dyDescent="0.3">
      <c r="A153" s="72" t="s">
        <v>330</v>
      </c>
      <c r="B153" s="81">
        <v>242</v>
      </c>
      <c r="C153" s="35">
        <v>0</v>
      </c>
      <c r="D153" s="81">
        <v>0</v>
      </c>
      <c r="E153" s="35">
        <v>60</v>
      </c>
      <c r="F153" s="93"/>
      <c r="G153" s="302">
        <f>AVERAGE(B153:B155)</f>
        <v>264.66666666666669</v>
      </c>
      <c r="H153" s="95"/>
      <c r="I153" s="98"/>
      <c r="J153" s="305"/>
    </row>
    <row r="154" spans="1:10" x14ac:dyDescent="0.3">
      <c r="A154" s="72" t="s">
        <v>315</v>
      </c>
      <c r="B154" s="81">
        <v>250</v>
      </c>
      <c r="C154" s="35">
        <v>2</v>
      </c>
      <c r="D154" s="81">
        <v>12</v>
      </c>
      <c r="E154" s="35">
        <v>22</v>
      </c>
      <c r="F154" s="93"/>
      <c r="G154" s="302"/>
      <c r="H154" s="95"/>
      <c r="I154" s="98"/>
      <c r="J154" s="305"/>
    </row>
    <row r="155" spans="1:10" x14ac:dyDescent="0.3">
      <c r="A155" s="72" t="s">
        <v>311</v>
      </c>
      <c r="B155" s="81">
        <v>302</v>
      </c>
      <c r="C155" s="35">
        <v>0</v>
      </c>
      <c r="D155" s="81">
        <v>0</v>
      </c>
      <c r="E155" s="35">
        <v>75</v>
      </c>
      <c r="F155" s="93"/>
      <c r="G155" s="302"/>
      <c r="H155" s="95"/>
      <c r="I155" s="98"/>
      <c r="J155" s="305"/>
    </row>
    <row r="156" spans="1:10" x14ac:dyDescent="0.3">
      <c r="A156" s="72" t="s">
        <v>313</v>
      </c>
      <c r="B156" s="81">
        <v>348</v>
      </c>
      <c r="C156" s="35">
        <v>6</v>
      </c>
      <c r="D156" s="81">
        <v>78</v>
      </c>
      <c r="E156" s="35">
        <v>0</v>
      </c>
      <c r="F156" s="93"/>
      <c r="G156" s="95"/>
      <c r="H156" s="302">
        <f>AVERAGE(B156:B159)</f>
        <v>361.75</v>
      </c>
      <c r="I156" s="98"/>
      <c r="J156" s="305"/>
    </row>
    <row r="157" spans="1:10" x14ac:dyDescent="0.3">
      <c r="A157" s="72" t="s">
        <v>312</v>
      </c>
      <c r="B157" s="81">
        <v>352</v>
      </c>
      <c r="C157" s="35">
        <v>10</v>
      </c>
      <c r="D157" s="81">
        <v>76</v>
      </c>
      <c r="E157" s="35">
        <v>1</v>
      </c>
      <c r="F157" s="93"/>
      <c r="G157" s="95"/>
      <c r="H157" s="302"/>
      <c r="I157" s="98"/>
      <c r="J157" s="305"/>
    </row>
    <row r="158" spans="1:10" x14ac:dyDescent="0.3">
      <c r="A158" s="72" t="s">
        <v>329</v>
      </c>
      <c r="B158" s="81">
        <v>369</v>
      </c>
      <c r="C158" s="35">
        <v>12</v>
      </c>
      <c r="D158" s="81">
        <v>68</v>
      </c>
      <c r="E158" s="35">
        <v>5</v>
      </c>
      <c r="F158" s="93"/>
      <c r="G158" s="95"/>
      <c r="H158" s="302"/>
      <c r="I158" s="98"/>
      <c r="J158" s="305"/>
    </row>
    <row r="159" spans="1:10" x14ac:dyDescent="0.3">
      <c r="A159" s="72" t="s">
        <v>327</v>
      </c>
      <c r="B159" s="81">
        <v>378</v>
      </c>
      <c r="C159" s="35">
        <v>4</v>
      </c>
      <c r="D159" s="81">
        <v>86</v>
      </c>
      <c r="E159" s="35">
        <v>1</v>
      </c>
      <c r="F159" s="93"/>
      <c r="G159" s="95"/>
      <c r="H159" s="302"/>
      <c r="I159" s="98"/>
      <c r="J159" s="305"/>
    </row>
    <row r="160" spans="1:10" x14ac:dyDescent="0.3">
      <c r="A160" s="72" t="s">
        <v>314</v>
      </c>
      <c r="B160" s="81">
        <v>531</v>
      </c>
      <c r="C160" s="35">
        <v>4</v>
      </c>
      <c r="D160" s="81">
        <v>58</v>
      </c>
      <c r="E160" s="35">
        <v>31</v>
      </c>
      <c r="F160" s="93"/>
      <c r="G160" s="95"/>
      <c r="H160" s="95"/>
      <c r="I160" s="303">
        <f>AVERAGE(B160:B163)</f>
        <v>554.75</v>
      </c>
      <c r="J160" s="305"/>
    </row>
    <row r="161" spans="1:10" x14ac:dyDescent="0.3">
      <c r="A161" s="72" t="s">
        <v>310</v>
      </c>
      <c r="B161" s="81">
        <v>536</v>
      </c>
      <c r="C161" s="35">
        <v>9</v>
      </c>
      <c r="D161" s="81">
        <v>54</v>
      </c>
      <c r="E161" s="35">
        <v>32</v>
      </c>
      <c r="F161" s="93"/>
      <c r="G161" s="95"/>
      <c r="H161" s="95"/>
      <c r="I161" s="303"/>
      <c r="J161" s="305"/>
    </row>
    <row r="162" spans="1:10" x14ac:dyDescent="0.3">
      <c r="A162" s="72" t="s">
        <v>331</v>
      </c>
      <c r="B162" s="81">
        <v>554</v>
      </c>
      <c r="C162" s="35">
        <v>5</v>
      </c>
      <c r="D162" s="81">
        <v>45</v>
      </c>
      <c r="E162" s="35">
        <v>39</v>
      </c>
      <c r="F162" s="93"/>
      <c r="G162" s="95"/>
      <c r="H162" s="95"/>
      <c r="I162" s="303"/>
      <c r="J162" s="305"/>
    </row>
    <row r="163" spans="1:10" ht="19.5" thickBot="1" x14ac:dyDescent="0.35">
      <c r="A163" s="74" t="s">
        <v>328</v>
      </c>
      <c r="B163" s="82">
        <v>598</v>
      </c>
      <c r="C163" s="75">
        <v>8</v>
      </c>
      <c r="D163" s="82">
        <v>35</v>
      </c>
      <c r="E163" s="75">
        <v>43</v>
      </c>
      <c r="F163" s="254"/>
      <c r="G163" s="128"/>
      <c r="H163" s="128"/>
      <c r="I163" s="304"/>
      <c r="J163" s="305"/>
    </row>
    <row r="164" spans="1:10" x14ac:dyDescent="0.3">
      <c r="A164" s="72" t="s">
        <v>323</v>
      </c>
      <c r="B164" s="81">
        <v>25</v>
      </c>
      <c r="C164" s="35">
        <v>0</v>
      </c>
      <c r="D164" s="81">
        <v>5</v>
      </c>
      <c r="E164" s="35">
        <v>0</v>
      </c>
      <c r="F164" s="72"/>
      <c r="G164" s="306">
        <f>AVERAGE(B164:B165)</f>
        <v>24.5</v>
      </c>
      <c r="H164" s="35"/>
      <c r="I164" s="71"/>
      <c r="J164" s="299"/>
    </row>
    <row r="165" spans="1:10" x14ac:dyDescent="0.3">
      <c r="A165" s="72" t="s">
        <v>319</v>
      </c>
      <c r="B165" s="81">
        <v>24</v>
      </c>
      <c r="C165" s="35">
        <v>0</v>
      </c>
      <c r="D165" s="81">
        <v>6</v>
      </c>
      <c r="E165" s="35">
        <v>0</v>
      </c>
      <c r="F165" s="72"/>
      <c r="G165" s="306"/>
      <c r="H165" s="35"/>
      <c r="I165" s="71"/>
      <c r="J165" s="299"/>
    </row>
    <row r="166" spans="1:10" x14ac:dyDescent="0.3">
      <c r="A166" s="72" t="s">
        <v>322</v>
      </c>
      <c r="B166" s="81">
        <v>38</v>
      </c>
      <c r="C166" s="35">
        <v>0</v>
      </c>
      <c r="D166" s="81">
        <v>3</v>
      </c>
      <c r="E166" s="35">
        <v>0</v>
      </c>
      <c r="F166" s="72"/>
      <c r="G166" s="35"/>
      <c r="H166" s="306">
        <f>AVERAGE(B166:B168)</f>
        <v>41.333333333333336</v>
      </c>
      <c r="I166" s="71"/>
      <c r="J166" s="299"/>
    </row>
    <row r="167" spans="1:10" x14ac:dyDescent="0.3">
      <c r="A167" s="72" t="s">
        <v>321</v>
      </c>
      <c r="B167" s="81">
        <v>42</v>
      </c>
      <c r="C167" s="35">
        <v>0</v>
      </c>
      <c r="D167" s="81">
        <v>3</v>
      </c>
      <c r="E167" s="35">
        <v>0</v>
      </c>
      <c r="F167" s="72"/>
      <c r="G167" s="35"/>
      <c r="H167" s="306"/>
      <c r="I167" s="71"/>
      <c r="J167" s="299"/>
    </row>
    <row r="168" spans="1:10" x14ac:dyDescent="0.3">
      <c r="A168" s="72" t="s">
        <v>320</v>
      </c>
      <c r="B168" s="81">
        <v>44</v>
      </c>
      <c r="C168" s="35">
        <v>3</v>
      </c>
      <c r="D168" s="81">
        <v>2</v>
      </c>
      <c r="E168" s="35">
        <v>4</v>
      </c>
      <c r="F168" s="72"/>
      <c r="G168" s="35"/>
      <c r="H168" s="306"/>
      <c r="I168" s="71"/>
      <c r="J168" s="299"/>
    </row>
    <row r="169" spans="1:10" x14ac:dyDescent="0.3">
      <c r="A169" s="72" t="s">
        <v>325</v>
      </c>
      <c r="B169" s="81">
        <v>68</v>
      </c>
      <c r="C169" s="35">
        <v>0</v>
      </c>
      <c r="D169" s="81">
        <v>0</v>
      </c>
      <c r="E169" s="35">
        <v>0</v>
      </c>
      <c r="F169" s="72"/>
      <c r="G169" s="35"/>
      <c r="H169" s="35"/>
      <c r="I169" s="307">
        <f>AVERAGE(B169:B170)</f>
        <v>70</v>
      </c>
      <c r="J169" s="299"/>
    </row>
    <row r="170" spans="1:10" ht="19.5" thickBot="1" x14ac:dyDescent="0.35">
      <c r="A170" s="74" t="s">
        <v>324</v>
      </c>
      <c r="B170" s="82">
        <v>72</v>
      </c>
      <c r="C170" s="75">
        <v>0</v>
      </c>
      <c r="D170" s="82">
        <v>0</v>
      </c>
      <c r="E170" s="75">
        <v>0</v>
      </c>
      <c r="F170" s="74"/>
      <c r="G170" s="75"/>
      <c r="H170" s="75"/>
      <c r="I170" s="308"/>
      <c r="J170" s="299"/>
    </row>
    <row r="175" spans="1:10" x14ac:dyDescent="0.3">
      <c r="A175" s="35" t="s">
        <v>326</v>
      </c>
    </row>
  </sheetData>
  <mergeCells count="45">
    <mergeCell ref="B1:E1"/>
    <mergeCell ref="F1:I1"/>
    <mergeCell ref="G39:G48"/>
    <mergeCell ref="F29:F38"/>
    <mergeCell ref="F3:F11"/>
    <mergeCell ref="G12:G24"/>
    <mergeCell ref="H25:H27"/>
    <mergeCell ref="F141:F146"/>
    <mergeCell ref="H124:H126"/>
    <mergeCell ref="F127:F130"/>
    <mergeCell ref="G131:G136"/>
    <mergeCell ref="H137:H140"/>
    <mergeCell ref="J127:J140"/>
    <mergeCell ref="J141:J146"/>
    <mergeCell ref="I98:I101"/>
    <mergeCell ref="J148:J149"/>
    <mergeCell ref="J3:J27"/>
    <mergeCell ref="J29:J53"/>
    <mergeCell ref="J54:J69"/>
    <mergeCell ref="J70:J100"/>
    <mergeCell ref="J102:J111"/>
    <mergeCell ref="I124:I126"/>
    <mergeCell ref="H49:H53"/>
    <mergeCell ref="J113:J126"/>
    <mergeCell ref="F113:F117"/>
    <mergeCell ref="G118:G122"/>
    <mergeCell ref="F102:F106"/>
    <mergeCell ref="G107:G109"/>
    <mergeCell ref="H110:H111"/>
    <mergeCell ref="F70:F79"/>
    <mergeCell ref="G80:G88"/>
    <mergeCell ref="H89:H97"/>
    <mergeCell ref="F54:F57"/>
    <mergeCell ref="G58:G59"/>
    <mergeCell ref="H60:H66"/>
    <mergeCell ref="I67:I69"/>
    <mergeCell ref="J164:J170"/>
    <mergeCell ref="F150:F152"/>
    <mergeCell ref="G153:G155"/>
    <mergeCell ref="H156:H159"/>
    <mergeCell ref="I160:I163"/>
    <mergeCell ref="J150:J163"/>
    <mergeCell ref="G164:G165"/>
    <mergeCell ref="H166:H168"/>
    <mergeCell ref="I169:I170"/>
  </mergeCells>
  <phoneticPr fontId="18" type="noConversion"/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4"/>
  <sheetViews>
    <sheetView showGridLines="0" showWhiteSpace="0" view="pageLayout" zoomScale="56" zoomScaleNormal="125" zoomScalePageLayoutView="56" workbookViewId="0">
      <selection activeCell="C56" sqref="C56"/>
    </sheetView>
  </sheetViews>
  <sheetFormatPr baseColWidth="10" defaultColWidth="10.875" defaultRowHeight="23.1" customHeight="1" x14ac:dyDescent="0.3"/>
  <cols>
    <col min="1" max="1" width="1.625" style="66" customWidth="1"/>
    <col min="2" max="2" width="58.5" style="66" customWidth="1"/>
    <col min="3" max="3" width="28.5" style="66" customWidth="1"/>
    <col min="4" max="4" width="33" style="66" customWidth="1"/>
    <col min="5" max="6" width="37.5" style="66" customWidth="1"/>
    <col min="7" max="7" width="35.125" style="66" customWidth="1"/>
    <col min="8" max="8" width="29.5" style="66" customWidth="1"/>
    <col min="9" max="9" width="44.625" style="66" customWidth="1"/>
    <col min="10" max="16384" width="10.875" style="66"/>
  </cols>
  <sheetData>
    <row r="2" spans="2:10" ht="23.1" customHeight="1" thickBot="1" x14ac:dyDescent="0.35">
      <c r="B2" s="112"/>
      <c r="C2" s="112"/>
      <c r="D2" s="112"/>
      <c r="E2" s="112"/>
      <c r="F2" s="112"/>
      <c r="G2" s="112"/>
      <c r="H2" s="112"/>
      <c r="I2" s="112"/>
      <c r="J2" s="112"/>
    </row>
    <row r="3" spans="2:10" ht="38.1" customHeight="1" thickBot="1" x14ac:dyDescent="0.5">
      <c r="B3" s="61" t="s">
        <v>344</v>
      </c>
      <c r="C3" s="329" t="s">
        <v>350</v>
      </c>
      <c r="D3" s="330"/>
      <c r="E3" s="35"/>
      <c r="F3" s="35"/>
      <c r="G3" s="35"/>
      <c r="H3" s="35"/>
      <c r="I3" s="35"/>
      <c r="J3" s="35"/>
    </row>
    <row r="4" spans="2:10" ht="38.1" customHeight="1" thickBot="1" x14ac:dyDescent="0.5">
      <c r="B4" s="61" t="s">
        <v>250</v>
      </c>
      <c r="C4" s="331">
        <v>60</v>
      </c>
      <c r="D4" s="332"/>
      <c r="E4" s="35"/>
      <c r="F4" s="35"/>
      <c r="G4" s="35"/>
      <c r="H4" s="35"/>
      <c r="I4" s="35"/>
      <c r="J4" s="35"/>
    </row>
    <row r="5" spans="2:10" ht="38.1" customHeight="1" thickBot="1" x14ac:dyDescent="0.5">
      <c r="B5" s="61" t="s">
        <v>31</v>
      </c>
      <c r="C5" s="327" t="s">
        <v>271</v>
      </c>
      <c r="D5" s="328"/>
      <c r="E5" s="35"/>
      <c r="F5" s="35"/>
      <c r="G5" s="35"/>
      <c r="H5" s="35"/>
      <c r="I5" s="35"/>
      <c r="J5" s="35"/>
    </row>
    <row r="6" spans="2:10" ht="23.1" customHeight="1" x14ac:dyDescent="0.3">
      <c r="J6" s="193"/>
    </row>
    <row r="7" spans="2:10" ht="23.1" customHeight="1" x14ac:dyDescent="0.3">
      <c r="J7" s="193"/>
    </row>
    <row r="8" spans="2:10" ht="23.1" customHeight="1" x14ac:dyDescent="0.3">
      <c r="J8" s="193"/>
    </row>
    <row r="9" spans="2:10" ht="41.1" customHeight="1" x14ac:dyDescent="0.7">
      <c r="B9" s="59"/>
      <c r="C9" s="195"/>
      <c r="D9" s="195"/>
      <c r="E9" s="195"/>
      <c r="F9" s="195"/>
      <c r="G9" s="195"/>
      <c r="H9" s="195"/>
      <c r="I9" s="195"/>
      <c r="J9" s="193"/>
    </row>
    <row r="10" spans="2:10" ht="15.95" customHeight="1" x14ac:dyDescent="0.3">
      <c r="B10" s="194"/>
      <c r="C10" s="195"/>
      <c r="D10" s="195"/>
      <c r="E10" s="195"/>
      <c r="F10" s="195"/>
      <c r="G10" s="195"/>
      <c r="H10" s="195"/>
      <c r="I10" s="195"/>
      <c r="J10" s="193"/>
    </row>
    <row r="11" spans="2:10" ht="23.1" customHeight="1" x14ac:dyDescent="0.3">
      <c r="B11" s="198"/>
      <c r="C11" s="198"/>
      <c r="D11" s="198"/>
      <c r="E11" s="198"/>
      <c r="F11" s="198"/>
      <c r="G11" s="198"/>
      <c r="H11" s="193"/>
      <c r="I11" s="193"/>
      <c r="J11" s="193"/>
    </row>
    <row r="12" spans="2:10" ht="50.1" customHeight="1" x14ac:dyDescent="0.7">
      <c r="B12" s="280" t="s">
        <v>119</v>
      </c>
      <c r="J12" s="35"/>
    </row>
    <row r="13" spans="2:10" ht="23.1" customHeight="1" x14ac:dyDescent="0.3">
      <c r="B13" s="194"/>
      <c r="J13" s="35"/>
    </row>
    <row r="14" spans="2:10" ht="41.1" customHeight="1" x14ac:dyDescent="0.45">
      <c r="B14" s="60" t="s">
        <v>273</v>
      </c>
      <c r="C14" s="35"/>
      <c r="D14" s="35"/>
      <c r="E14" s="35"/>
      <c r="F14" s="35"/>
      <c r="G14" s="35"/>
      <c r="H14" s="35"/>
      <c r="I14" s="35"/>
      <c r="J14" s="35"/>
    </row>
    <row r="15" spans="2:10" ht="41.1" customHeight="1" x14ac:dyDescent="0.45">
      <c r="B15" s="60" t="s">
        <v>274</v>
      </c>
      <c r="C15" s="35"/>
      <c r="D15" s="35"/>
      <c r="E15" s="35"/>
      <c r="F15" s="35"/>
      <c r="G15" s="35"/>
      <c r="H15" s="35"/>
      <c r="I15" s="35"/>
      <c r="J15" s="35"/>
    </row>
    <row r="16" spans="2:10" ht="41.1" customHeight="1" x14ac:dyDescent="0.45">
      <c r="B16" s="60" t="s">
        <v>272</v>
      </c>
      <c r="C16" s="35"/>
      <c r="D16" s="35"/>
      <c r="E16" s="35"/>
      <c r="F16" s="35"/>
      <c r="G16" s="35"/>
      <c r="H16" s="35"/>
      <c r="I16" s="35"/>
      <c r="J16" s="35"/>
    </row>
    <row r="17" spans="2:10" ht="41.1" customHeight="1" x14ac:dyDescent="0.45">
      <c r="B17" s="60" t="s">
        <v>275</v>
      </c>
      <c r="C17" s="35"/>
      <c r="D17" s="35"/>
      <c r="E17" s="35"/>
      <c r="F17" s="35"/>
      <c r="G17" s="35"/>
      <c r="H17" s="35"/>
      <c r="I17" s="35"/>
      <c r="J17" s="35"/>
    </row>
    <row r="18" spans="2:10" ht="41.1" customHeight="1" x14ac:dyDescent="0.45">
      <c r="B18" s="60" t="s">
        <v>276</v>
      </c>
      <c r="C18" s="35"/>
      <c r="D18" s="35"/>
      <c r="E18" s="35"/>
      <c r="F18" s="35"/>
      <c r="G18" s="35"/>
      <c r="H18" s="35"/>
      <c r="I18" s="35"/>
      <c r="J18" s="35"/>
    </row>
    <row r="19" spans="2:10" ht="41.1" customHeight="1" x14ac:dyDescent="0.45">
      <c r="B19" s="60" t="s">
        <v>277</v>
      </c>
      <c r="C19" s="35"/>
      <c r="D19" s="35"/>
      <c r="E19" s="35"/>
      <c r="F19" s="35"/>
      <c r="G19" s="35"/>
      <c r="H19" s="35"/>
      <c r="I19" s="35"/>
      <c r="J19" s="35"/>
    </row>
    <row r="20" spans="2:10" ht="23.1" customHeight="1" x14ac:dyDescent="0.3">
      <c r="B20" s="35"/>
      <c r="C20" s="35"/>
      <c r="D20" s="35"/>
      <c r="E20" s="35"/>
      <c r="F20" s="35"/>
      <c r="G20" s="35"/>
      <c r="H20" s="35"/>
      <c r="I20" s="35"/>
      <c r="J20" s="35"/>
    </row>
    <row r="21" spans="2:10" ht="23.1" customHeight="1" x14ac:dyDescent="0.3">
      <c r="B21" s="35"/>
      <c r="C21" s="35"/>
      <c r="D21" s="35"/>
      <c r="E21" s="35"/>
      <c r="F21" s="35"/>
      <c r="G21" s="35"/>
      <c r="H21" s="35"/>
      <c r="I21" s="35"/>
      <c r="J21" s="35"/>
    </row>
    <row r="22" spans="2:10" ht="36.950000000000003" customHeight="1" x14ac:dyDescent="0.7">
      <c r="B22" s="280" t="s">
        <v>345</v>
      </c>
      <c r="C22" s="35"/>
      <c r="D22" s="35"/>
      <c r="E22" s="35"/>
      <c r="F22" s="35"/>
      <c r="G22" s="35"/>
      <c r="H22" s="35"/>
      <c r="I22" s="35"/>
      <c r="J22" s="35"/>
    </row>
    <row r="23" spans="2:10" ht="23.1" customHeight="1" x14ac:dyDescent="0.3">
      <c r="B23" s="194"/>
      <c r="C23" s="35"/>
      <c r="D23" s="35"/>
      <c r="E23" s="35"/>
      <c r="F23" s="35"/>
      <c r="G23" s="35"/>
      <c r="H23" s="35"/>
      <c r="I23" s="35"/>
      <c r="J23" s="35"/>
    </row>
    <row r="24" spans="2:10" ht="23.1" customHeight="1" thickBot="1" x14ac:dyDescent="0.35">
      <c r="B24" s="194"/>
      <c r="C24" s="35"/>
      <c r="D24" s="35"/>
      <c r="E24" s="35"/>
      <c r="F24" s="35"/>
      <c r="G24" s="35"/>
      <c r="H24" s="35"/>
      <c r="I24" s="35"/>
      <c r="J24" s="35"/>
    </row>
    <row r="25" spans="2:10" ht="33.950000000000003" customHeight="1" thickBot="1" x14ac:dyDescent="0.35">
      <c r="B25" s="271" t="s">
        <v>121</v>
      </c>
      <c r="C25" s="271" t="s">
        <v>33</v>
      </c>
      <c r="D25" s="271" t="s">
        <v>34</v>
      </c>
      <c r="E25" s="271" t="s">
        <v>35</v>
      </c>
      <c r="F25" s="271" t="s">
        <v>36</v>
      </c>
      <c r="G25" s="35"/>
      <c r="H25" s="35"/>
      <c r="I25" s="35"/>
      <c r="J25" s="35"/>
    </row>
    <row r="26" spans="2:10" ht="29.1" customHeight="1" thickBot="1" x14ac:dyDescent="0.5">
      <c r="B26" s="272" t="s">
        <v>141</v>
      </c>
      <c r="C26" s="201">
        <f>'Training M1 Berechnung'!F62</f>
        <v>500</v>
      </c>
      <c r="D26" s="202">
        <f>'Training M1 Berechnung'!F63</f>
        <v>250</v>
      </c>
      <c r="E26" s="203">
        <f>'Training M1 Berechnung'!F64</f>
        <v>100</v>
      </c>
      <c r="F26" s="202" t="s">
        <v>28</v>
      </c>
      <c r="G26" s="35"/>
      <c r="H26" s="35"/>
      <c r="I26" s="35"/>
      <c r="J26" s="35"/>
    </row>
    <row r="27" spans="2:10" ht="36" customHeight="1" thickBot="1" x14ac:dyDescent="0.35">
      <c r="B27" s="272" t="s">
        <v>117</v>
      </c>
      <c r="C27" s="201">
        <f>'Training M1 Berechnung'!F58</f>
        <v>400</v>
      </c>
      <c r="D27" s="204">
        <f>'Training M1 Berechnung'!F59</f>
        <v>250</v>
      </c>
      <c r="E27" s="205">
        <f>'Training M1 Berechnung'!F60</f>
        <v>150</v>
      </c>
      <c r="F27" s="204" t="s">
        <v>28</v>
      </c>
      <c r="G27" s="35"/>
      <c r="H27" s="35"/>
      <c r="I27" s="35"/>
      <c r="J27" s="35"/>
    </row>
    <row r="28" spans="2:10" ht="29.1" customHeight="1" thickBot="1" x14ac:dyDescent="0.5">
      <c r="B28" s="272" t="s">
        <v>280</v>
      </c>
      <c r="C28" s="206">
        <f>'Training M1 Berechnung'!F53</f>
        <v>50</v>
      </c>
      <c r="D28" s="202">
        <f>'Training M1 Berechnung'!F54</f>
        <v>40</v>
      </c>
      <c r="E28" s="203">
        <f>'Training M1 Berechnung'!F55</f>
        <v>20</v>
      </c>
      <c r="F28" s="202">
        <f>'Training M1 Berechnung'!F56</f>
        <v>10</v>
      </c>
      <c r="G28" s="35"/>
      <c r="H28" s="35"/>
      <c r="I28" s="35"/>
      <c r="J28" s="35"/>
    </row>
    <row r="29" spans="2:10" ht="78" customHeight="1" thickBot="1" x14ac:dyDescent="0.35">
      <c r="B29" s="273" t="s">
        <v>279</v>
      </c>
      <c r="C29" s="201">
        <f>'Training M1 Berechnung'!F31</f>
        <v>170</v>
      </c>
      <c r="D29" s="201">
        <f>'Training M1 Berechnung'!F32</f>
        <v>120</v>
      </c>
      <c r="E29" s="201">
        <f>'Training M1 Berechnung'!F33</f>
        <v>100</v>
      </c>
      <c r="F29" s="253">
        <f>'Training M1 Berechnung'!F34</f>
        <v>60</v>
      </c>
      <c r="G29" s="35"/>
      <c r="H29" s="35"/>
      <c r="I29" s="35"/>
      <c r="J29" s="35"/>
    </row>
    <row r="30" spans="2:10" ht="39" customHeight="1" thickBot="1" x14ac:dyDescent="0.5">
      <c r="B30" s="272" t="s">
        <v>118</v>
      </c>
      <c r="C30" s="201">
        <f>'Training M1 Berechnung'!F85</f>
        <v>0</v>
      </c>
      <c r="D30" s="201">
        <f>'Training M1 Berechnung'!F86</f>
        <v>0</v>
      </c>
      <c r="E30" s="201">
        <f>'Training M1 Berechnung'!F87</f>
        <v>0</v>
      </c>
      <c r="F30" s="214">
        <f>'Training M1 Berechnung'!F88</f>
        <v>0</v>
      </c>
      <c r="G30" s="35"/>
      <c r="H30" s="35"/>
      <c r="I30" s="35"/>
      <c r="J30" s="35"/>
    </row>
    <row r="31" spans="2:10" ht="29.25" thickBot="1" x14ac:dyDescent="0.5">
      <c r="B31" s="272" t="s">
        <v>114</v>
      </c>
      <c r="C31" s="210">
        <f>'Training M1 Berechnung'!D35</f>
        <v>0</v>
      </c>
      <c r="D31" s="211" t="s">
        <v>28</v>
      </c>
      <c r="E31" s="212" t="s">
        <v>28</v>
      </c>
      <c r="F31" s="211" t="s">
        <v>28</v>
      </c>
      <c r="G31" s="35"/>
      <c r="H31" s="35"/>
      <c r="I31" s="35"/>
      <c r="J31" s="35"/>
    </row>
    <row r="32" spans="2:10" ht="29.1" customHeight="1" thickBot="1" x14ac:dyDescent="0.5">
      <c r="B32" s="272" t="s">
        <v>113</v>
      </c>
      <c r="C32" s="207">
        <f>'Training M1 Berechnung'!F27</f>
        <v>0</v>
      </c>
      <c r="D32" s="208">
        <f>'Training M1 Berechnung'!F28</f>
        <v>0</v>
      </c>
      <c r="E32" s="209">
        <f>'Training M1 Berechnung'!F29</f>
        <v>0</v>
      </c>
      <c r="F32" s="208">
        <f>'Training M1 Berechnung'!F30</f>
        <v>0</v>
      </c>
      <c r="G32" s="35"/>
      <c r="H32" s="35"/>
      <c r="I32" s="35"/>
      <c r="J32" s="35"/>
    </row>
    <row r="33" spans="2:11" ht="29.1" customHeight="1" thickBot="1" x14ac:dyDescent="0.5">
      <c r="B33" s="272" t="s">
        <v>284</v>
      </c>
      <c r="C33" s="201">
        <f>'Training M1 Berechnung'!D89</f>
        <v>0</v>
      </c>
      <c r="D33" s="201">
        <f>'Training M1 Berechnung'!D90</f>
        <v>0</v>
      </c>
      <c r="E33" s="201">
        <f>'Training M1 Berechnung'!D91</f>
        <v>0</v>
      </c>
      <c r="F33" s="213" t="s">
        <v>28</v>
      </c>
      <c r="G33" s="35"/>
      <c r="H33" s="35"/>
      <c r="I33" s="35"/>
      <c r="J33" s="35"/>
    </row>
    <row r="34" spans="2:11" ht="29.25" thickBot="1" x14ac:dyDescent="0.5">
      <c r="B34" s="272" t="s">
        <v>116</v>
      </c>
      <c r="C34" s="215">
        <f>'Training M1 Berechnung'!F92</f>
        <v>0</v>
      </c>
      <c r="D34" s="211" t="s">
        <v>28</v>
      </c>
      <c r="E34" s="212" t="s">
        <v>28</v>
      </c>
      <c r="F34" s="211" t="s">
        <v>28</v>
      </c>
      <c r="G34" s="35"/>
      <c r="H34" s="35"/>
      <c r="I34" s="35"/>
      <c r="J34" s="35"/>
    </row>
    <row r="35" spans="2:11" ht="29.1" customHeight="1" thickBot="1" x14ac:dyDescent="0.5">
      <c r="B35" s="272" t="s">
        <v>347</v>
      </c>
      <c r="C35" s="201">
        <f>'Training M1 Berechnung'!F71</f>
        <v>0</v>
      </c>
      <c r="D35" s="201">
        <f>'Training M1 Berechnung'!F72</f>
        <v>0</v>
      </c>
      <c r="E35" s="201">
        <f>'Training M1 Berechnung'!F73</f>
        <v>0</v>
      </c>
      <c r="F35" s="214">
        <f>'Training M1 Berechnung'!F74</f>
        <v>0</v>
      </c>
      <c r="G35" s="35"/>
      <c r="H35" s="35"/>
      <c r="I35" s="35"/>
      <c r="J35" s="35"/>
    </row>
    <row r="36" spans="2:11" ht="29.1" customHeight="1" thickBot="1" x14ac:dyDescent="0.5">
      <c r="B36" s="272" t="s">
        <v>348</v>
      </c>
      <c r="C36" s="215">
        <f>'Training M1 Berechnung'!F67</f>
        <v>0</v>
      </c>
      <c r="D36" s="215">
        <f>'Training M1 Berechnung'!F68</f>
        <v>0</v>
      </c>
      <c r="E36" s="215">
        <f>'Training M1 Berechnung'!F69</f>
        <v>0</v>
      </c>
      <c r="F36" s="214" t="s">
        <v>28</v>
      </c>
      <c r="G36" s="35"/>
      <c r="H36" s="35"/>
      <c r="I36" s="35"/>
      <c r="J36" s="35"/>
    </row>
    <row r="37" spans="2:11" ht="29.1" customHeight="1" thickBot="1" x14ac:dyDescent="0.5">
      <c r="B37" s="272" t="s">
        <v>251</v>
      </c>
      <c r="C37" s="215">
        <f>'Training M1 Berechnung'!H8</f>
        <v>4.55</v>
      </c>
      <c r="D37" s="211" t="s">
        <v>28</v>
      </c>
      <c r="E37" s="212" t="s">
        <v>28</v>
      </c>
      <c r="F37" s="211" t="s">
        <v>28</v>
      </c>
      <c r="G37" s="35"/>
      <c r="H37" s="35"/>
      <c r="I37" s="35"/>
      <c r="J37" s="35"/>
    </row>
    <row r="38" spans="2:11" ht="23.1" customHeight="1" x14ac:dyDescent="0.3">
      <c r="G38" s="35"/>
      <c r="H38" s="35"/>
      <c r="I38" s="35"/>
      <c r="J38" s="35"/>
    </row>
    <row r="39" spans="2:11" ht="23.1" customHeight="1" x14ac:dyDescent="0.3">
      <c r="B39" s="35"/>
      <c r="C39" s="35"/>
      <c r="D39" s="35"/>
      <c r="E39" s="35"/>
      <c r="F39" s="35"/>
      <c r="G39" s="35"/>
      <c r="H39" s="35"/>
      <c r="I39" s="35"/>
      <c r="J39" s="35"/>
    </row>
    <row r="40" spans="2:11" ht="23.1" customHeight="1" x14ac:dyDescent="0.3">
      <c r="B40" s="35"/>
      <c r="C40" s="35"/>
      <c r="D40" s="35"/>
      <c r="E40" s="35"/>
      <c r="F40" s="35"/>
      <c r="G40" s="35"/>
      <c r="H40" s="35"/>
      <c r="I40" s="35"/>
      <c r="J40" s="35"/>
    </row>
    <row r="41" spans="2:11" ht="23.1" customHeight="1" x14ac:dyDescent="0.3">
      <c r="B41" s="35"/>
      <c r="C41" s="35"/>
      <c r="D41" s="35"/>
      <c r="E41" s="35"/>
      <c r="F41" s="35"/>
      <c r="G41" s="35"/>
      <c r="H41" s="35"/>
      <c r="I41" s="35"/>
      <c r="J41" s="35"/>
    </row>
    <row r="42" spans="2:11" ht="3.95" customHeight="1" x14ac:dyDescent="0.3">
      <c r="B42" s="35"/>
      <c r="C42" s="35"/>
      <c r="D42" s="35"/>
      <c r="E42" s="35"/>
      <c r="F42" s="35"/>
      <c r="G42" s="35"/>
      <c r="H42" s="35"/>
      <c r="I42" s="35"/>
      <c r="J42" s="35"/>
    </row>
    <row r="43" spans="2:11" ht="42.95" customHeight="1" x14ac:dyDescent="0.7">
      <c r="B43" s="280" t="s">
        <v>346</v>
      </c>
      <c r="C43" s="35"/>
      <c r="D43" s="35"/>
      <c r="E43" s="35"/>
      <c r="F43" s="35"/>
      <c r="G43" s="35"/>
      <c r="H43" s="35"/>
      <c r="I43" s="35"/>
      <c r="J43" s="35"/>
    </row>
    <row r="44" spans="2:11" ht="23.1" customHeight="1" thickBot="1" x14ac:dyDescent="0.35">
      <c r="B44" s="194"/>
      <c r="C44" s="35"/>
      <c r="D44" s="35"/>
      <c r="E44" s="35"/>
      <c r="F44" s="35"/>
      <c r="G44" s="35"/>
      <c r="H44" s="35"/>
      <c r="I44" s="35"/>
      <c r="J44" s="35"/>
    </row>
    <row r="45" spans="2:11" ht="32.1" customHeight="1" thickBot="1" x14ac:dyDescent="0.35">
      <c r="B45" s="271" t="s">
        <v>121</v>
      </c>
      <c r="C45" s="323" t="s">
        <v>128</v>
      </c>
      <c r="D45" s="324"/>
      <c r="E45" s="274" t="s">
        <v>129</v>
      </c>
      <c r="F45" s="35"/>
      <c r="G45" s="35"/>
      <c r="H45" s="35"/>
      <c r="I45" s="35"/>
      <c r="J45" s="35"/>
    </row>
    <row r="46" spans="2:11" ht="29.1" customHeight="1" x14ac:dyDescent="0.3">
      <c r="B46" s="325" t="s">
        <v>29</v>
      </c>
      <c r="C46" s="216" t="s">
        <v>262</v>
      </c>
      <c r="D46" s="217" t="s">
        <v>248</v>
      </c>
      <c r="E46" s="218" t="s">
        <v>34</v>
      </c>
      <c r="F46" s="35"/>
      <c r="G46" s="35"/>
      <c r="H46" s="35"/>
      <c r="I46" s="35"/>
      <c r="J46" s="35"/>
      <c r="K46" s="35"/>
    </row>
    <row r="47" spans="2:11" ht="29.1" customHeight="1" x14ac:dyDescent="0.3">
      <c r="B47" s="326"/>
      <c r="C47" s="219" t="s">
        <v>263</v>
      </c>
      <c r="D47" s="220" t="s">
        <v>51</v>
      </c>
      <c r="E47" s="221" t="s">
        <v>34</v>
      </c>
      <c r="F47" s="35"/>
      <c r="G47" s="35"/>
      <c r="H47" s="35"/>
      <c r="I47" s="35"/>
      <c r="J47" s="35"/>
      <c r="K47" s="35"/>
    </row>
    <row r="48" spans="2:11" ht="29.1" customHeight="1" thickBot="1" x14ac:dyDescent="0.5">
      <c r="B48" s="275" t="s">
        <v>37</v>
      </c>
      <c r="C48" s="222">
        <f>C27</f>
        <v>400</v>
      </c>
      <c r="D48" s="223" t="s">
        <v>264</v>
      </c>
      <c r="E48" s="224" t="s">
        <v>33</v>
      </c>
      <c r="F48" s="35"/>
      <c r="G48" s="35"/>
      <c r="H48" s="35"/>
      <c r="I48" s="35"/>
      <c r="J48" s="35"/>
      <c r="K48" s="35"/>
    </row>
    <row r="49" spans="2:11" ht="29.1" customHeight="1" thickBot="1" x14ac:dyDescent="0.5">
      <c r="B49" s="276" t="s">
        <v>278</v>
      </c>
      <c r="C49" s="226">
        <f>F28</f>
        <v>10</v>
      </c>
      <c r="D49" s="227" t="s">
        <v>268</v>
      </c>
      <c r="E49" s="228" t="s">
        <v>36</v>
      </c>
      <c r="F49" s="35"/>
      <c r="G49" s="35"/>
      <c r="H49" s="35"/>
      <c r="I49" s="35"/>
      <c r="J49" s="35"/>
      <c r="K49" s="35"/>
    </row>
    <row r="50" spans="2:11" ht="60.95" customHeight="1" thickBot="1" x14ac:dyDescent="0.35">
      <c r="B50" s="273" t="s">
        <v>279</v>
      </c>
      <c r="C50" s="225">
        <f>'Training 1'!C35</f>
        <v>120</v>
      </c>
      <c r="D50" s="220" t="s">
        <v>349</v>
      </c>
      <c r="E50" s="221" t="s">
        <v>34</v>
      </c>
      <c r="F50" s="35"/>
      <c r="G50" s="35"/>
      <c r="H50" s="35"/>
      <c r="I50" s="35"/>
      <c r="J50" s="35"/>
      <c r="K50" s="35"/>
    </row>
    <row r="51" spans="2:11" ht="29.1" customHeight="1" thickBot="1" x14ac:dyDescent="0.5">
      <c r="B51" s="276" t="s">
        <v>77</v>
      </c>
      <c r="C51" s="226">
        <f>D30</f>
        <v>0</v>
      </c>
      <c r="D51" s="227" t="s">
        <v>282</v>
      </c>
      <c r="E51" s="228" t="s">
        <v>34</v>
      </c>
      <c r="F51" s="35"/>
      <c r="G51" s="35"/>
      <c r="H51" s="35"/>
      <c r="I51" s="35"/>
      <c r="J51" s="35"/>
      <c r="K51" s="35"/>
    </row>
    <row r="52" spans="2:11" ht="29.1" customHeight="1" thickBot="1" x14ac:dyDescent="0.5">
      <c r="B52" s="276" t="s">
        <v>266</v>
      </c>
      <c r="C52" s="229">
        <f>C31</f>
        <v>0</v>
      </c>
      <c r="D52" s="227" t="s">
        <v>247</v>
      </c>
      <c r="E52" s="228" t="s">
        <v>28</v>
      </c>
      <c r="F52" s="35"/>
      <c r="G52" s="35"/>
      <c r="H52" s="35"/>
      <c r="I52" s="35"/>
      <c r="J52" s="35"/>
      <c r="K52" s="35"/>
    </row>
    <row r="53" spans="2:11" ht="39.950000000000003" customHeight="1" thickBot="1" x14ac:dyDescent="0.5">
      <c r="B53" s="276" t="s">
        <v>265</v>
      </c>
      <c r="C53" s="226">
        <f>C32</f>
        <v>0</v>
      </c>
      <c r="D53" s="227" t="s">
        <v>249</v>
      </c>
      <c r="E53" s="228" t="s">
        <v>33</v>
      </c>
      <c r="F53" s="35"/>
      <c r="G53" s="35"/>
      <c r="H53" s="35"/>
      <c r="I53" s="35"/>
      <c r="J53" s="35"/>
      <c r="K53" s="35"/>
    </row>
    <row r="54" spans="2:11" ht="29.1" customHeight="1" thickBot="1" x14ac:dyDescent="0.5">
      <c r="B54" s="277" t="s">
        <v>283</v>
      </c>
      <c r="C54" s="225">
        <f>E33</f>
        <v>0</v>
      </c>
      <c r="D54" s="220" t="s">
        <v>66</v>
      </c>
      <c r="E54" s="221" t="s">
        <v>35</v>
      </c>
      <c r="F54" s="35"/>
      <c r="G54" s="35"/>
      <c r="H54" s="35"/>
      <c r="I54" s="35"/>
      <c r="J54" s="35"/>
      <c r="K54" s="35"/>
    </row>
    <row r="55" spans="2:11" ht="29.1" customHeight="1" thickBot="1" x14ac:dyDescent="0.5">
      <c r="B55" s="276" t="s">
        <v>267</v>
      </c>
      <c r="C55" s="230">
        <f>C34</f>
        <v>0</v>
      </c>
      <c r="D55" s="227" t="s">
        <v>111</v>
      </c>
      <c r="E55" s="228" t="s">
        <v>33</v>
      </c>
      <c r="F55" s="35"/>
      <c r="G55" s="35"/>
      <c r="H55" s="35"/>
      <c r="I55" s="35"/>
      <c r="J55" s="35"/>
      <c r="K55" s="35"/>
    </row>
    <row r="56" spans="2:11" ht="29.1" customHeight="1" thickBot="1" x14ac:dyDescent="0.35">
      <c r="B56" s="272" t="s">
        <v>347</v>
      </c>
      <c r="C56" s="230" t="e">
        <f>'Training 1'!#REF!</f>
        <v>#REF!</v>
      </c>
      <c r="D56" s="227" t="s">
        <v>313</v>
      </c>
      <c r="E56" s="228" t="s">
        <v>35</v>
      </c>
      <c r="F56" s="35"/>
      <c r="G56" s="35"/>
      <c r="H56" s="35"/>
      <c r="I56" s="35"/>
      <c r="J56" s="35"/>
      <c r="K56" s="35"/>
    </row>
    <row r="57" spans="2:11" ht="29.1" customHeight="1" thickBot="1" x14ac:dyDescent="0.35">
      <c r="B57" s="272" t="s">
        <v>348</v>
      </c>
      <c r="C57" s="230" t="e">
        <f>'Training 1'!#REF!</f>
        <v>#REF!</v>
      </c>
      <c r="D57" s="227" t="s">
        <v>319</v>
      </c>
      <c r="E57" s="228" t="s">
        <v>33</v>
      </c>
      <c r="F57" s="35"/>
      <c r="G57" s="35"/>
      <c r="H57" s="35"/>
      <c r="I57" s="35"/>
      <c r="J57" s="35"/>
      <c r="K57" s="35"/>
    </row>
    <row r="58" spans="2:11" ht="29.1" customHeight="1" thickBot="1" x14ac:dyDescent="0.5">
      <c r="B58" s="278" t="s">
        <v>251</v>
      </c>
      <c r="C58" s="231">
        <f>C37</f>
        <v>4.55</v>
      </c>
      <c r="D58" s="232" t="s">
        <v>269</v>
      </c>
      <c r="E58" s="233" t="s">
        <v>28</v>
      </c>
      <c r="F58" s="35"/>
      <c r="G58" s="35"/>
      <c r="H58" s="35"/>
      <c r="I58" s="35"/>
      <c r="J58" s="35"/>
      <c r="K58" s="35"/>
    </row>
    <row r="59" spans="2:11" ht="23.1" customHeight="1" x14ac:dyDescent="0.3">
      <c r="B59" s="35"/>
      <c r="C59" s="35"/>
      <c r="D59" s="35"/>
      <c r="E59" s="35"/>
      <c r="F59" s="35"/>
      <c r="G59" s="35"/>
      <c r="H59" s="35"/>
      <c r="I59" s="35"/>
      <c r="J59" s="35"/>
    </row>
    <row r="60" spans="2:11" ht="23.1" customHeight="1" x14ac:dyDescent="0.3">
      <c r="B60" s="35"/>
      <c r="C60" s="35"/>
      <c r="D60" s="35"/>
      <c r="E60" s="35"/>
      <c r="F60" s="35"/>
      <c r="G60" s="35"/>
      <c r="H60" s="35"/>
      <c r="I60" s="35"/>
      <c r="J60" s="35"/>
    </row>
    <row r="61" spans="2:11" ht="23.1" customHeight="1" x14ac:dyDescent="0.3">
      <c r="B61" s="35"/>
      <c r="C61" s="35"/>
      <c r="D61" s="35"/>
      <c r="E61" s="35"/>
      <c r="F61" s="35"/>
      <c r="G61" s="35"/>
      <c r="H61" s="35"/>
      <c r="I61" s="35"/>
      <c r="J61" s="35"/>
    </row>
    <row r="62" spans="2:11" ht="41.1" customHeight="1" x14ac:dyDescent="0.7">
      <c r="B62" s="280" t="s">
        <v>126</v>
      </c>
      <c r="C62" s="35"/>
      <c r="D62" s="35"/>
      <c r="E62" s="35"/>
      <c r="F62" s="35"/>
      <c r="G62" s="35"/>
      <c r="H62" s="35"/>
      <c r="I62" s="35"/>
      <c r="J62" s="35"/>
    </row>
    <row r="63" spans="2:11" ht="23.1" customHeight="1" x14ac:dyDescent="0.3">
      <c r="B63" s="194"/>
      <c r="C63" s="35"/>
      <c r="D63" s="35"/>
      <c r="E63" s="35"/>
      <c r="F63" s="35"/>
      <c r="G63" s="35"/>
      <c r="H63" s="35"/>
      <c r="I63" s="35"/>
      <c r="J63" s="35"/>
    </row>
    <row r="64" spans="2:11" ht="57" customHeight="1" x14ac:dyDescent="0.3">
      <c r="B64" s="333" t="s">
        <v>270</v>
      </c>
      <c r="C64" s="333"/>
      <c r="D64" s="333"/>
      <c r="E64" s="333"/>
      <c r="F64" s="333"/>
      <c r="G64" s="333"/>
      <c r="H64" s="333"/>
      <c r="I64" s="333"/>
      <c r="J64" s="35"/>
    </row>
    <row r="65" spans="2:10" ht="44.1" customHeight="1" x14ac:dyDescent="0.3">
      <c r="B65" s="195"/>
      <c r="C65" s="195"/>
      <c r="D65" s="195"/>
      <c r="E65" s="195"/>
      <c r="F65" s="195"/>
      <c r="G65" s="195"/>
      <c r="H65" s="195"/>
      <c r="I65" s="195"/>
      <c r="J65" s="35"/>
    </row>
    <row r="66" spans="2:10" ht="23.1" customHeight="1" thickBot="1" x14ac:dyDescent="0.35">
      <c r="B66" s="194"/>
      <c r="C66" s="35"/>
      <c r="D66" s="35"/>
      <c r="E66" s="35"/>
      <c r="F66" s="35"/>
      <c r="G66" s="35"/>
      <c r="H66" s="35"/>
      <c r="I66" s="35"/>
      <c r="J66" s="35"/>
    </row>
    <row r="67" spans="2:10" ht="29.1" customHeight="1" thickBot="1" x14ac:dyDescent="0.35">
      <c r="B67" s="271" t="s">
        <v>127</v>
      </c>
      <c r="C67" s="274" t="s">
        <v>122</v>
      </c>
      <c r="D67" s="329" t="s">
        <v>123</v>
      </c>
      <c r="E67" s="336"/>
      <c r="F67" s="329" t="s">
        <v>124</v>
      </c>
      <c r="G67" s="330"/>
    </row>
    <row r="68" spans="2:10" ht="57.95" customHeight="1" thickBot="1" x14ac:dyDescent="0.35">
      <c r="B68" s="279" t="str">
        <f>IF(C5="Muskelaufbau","Kreatin in g","BCAAs in Stück")</f>
        <v>BCAAs in Stück</v>
      </c>
      <c r="C68" s="234">
        <f>IF(B68="Kreatin",'Training M1 Berechnung'!B105,'Training M1 Berechnung'!B102)</f>
        <v>9.1</v>
      </c>
      <c r="D68" s="321" t="str">
        <f>IF(B68="Kreatinin g","50% morgens und 50% abends bzw. nach dem Training","50 % vor und 50 % nach dem Training bzw. morgens und abends")</f>
        <v>50 % vor und 50 % nach dem Training bzw. morgens und abends</v>
      </c>
      <c r="E68" s="322"/>
      <c r="F68" s="334" t="str">
        <f>IF(B68="Kreatin in g","Mehr Trainingsenergie und Muskelvolumen","Straffung der Haut")</f>
        <v>Straffung der Haut</v>
      </c>
      <c r="G68" s="335"/>
    </row>
    <row r="69" spans="2:10" ht="57.95" customHeight="1" thickBot="1" x14ac:dyDescent="0.35">
      <c r="B69" s="279" t="str">
        <f>IF(C5="Muskelaufbau","L-Glutamin in g","L-Carnitin in ml")</f>
        <v>L-Carnitin in ml</v>
      </c>
      <c r="C69" s="234">
        <f>IF(B69="L-Glutamin ",'Training M1 Berechnung'!B104,'Training M1 Berechnung'!B103)</f>
        <v>15</v>
      </c>
      <c r="D69" s="321" t="str">
        <f>IF(B69="L-Glutamin in g","50% morgens und 50% abends bzw. nach dem Training","Morgens oder vor dem Training")</f>
        <v>Morgens oder vor dem Training</v>
      </c>
      <c r="E69" s="322"/>
      <c r="F69" s="321" t="str">
        <f>IF(B69="L-Glutamin in g","Stärkung des Immunsystems und Erhöhung Zellvolumen","Verbesserung des Fetttransportes")</f>
        <v>Verbesserung des Fetttransportes</v>
      </c>
      <c r="G69" s="322"/>
    </row>
    <row r="70" spans="2:10" ht="57.95" customHeight="1" thickBot="1" x14ac:dyDescent="0.35">
      <c r="B70" s="279" t="s">
        <v>352</v>
      </c>
      <c r="C70" s="234" t="s">
        <v>351</v>
      </c>
      <c r="D70" s="319" t="s">
        <v>353</v>
      </c>
      <c r="E70" s="320"/>
      <c r="F70" s="321" t="s">
        <v>354</v>
      </c>
      <c r="G70" s="322"/>
    </row>
    <row r="71" spans="2:10" ht="23.1" customHeight="1" x14ac:dyDescent="0.3">
      <c r="B71" s="35"/>
      <c r="C71" s="35"/>
      <c r="D71" s="35"/>
      <c r="E71" s="35"/>
      <c r="F71" s="35"/>
      <c r="G71" s="35"/>
      <c r="H71" s="35"/>
      <c r="I71" s="35"/>
      <c r="J71" s="35"/>
    </row>
    <row r="72" spans="2:10" ht="23.1" customHeight="1" x14ac:dyDescent="0.3">
      <c r="B72" s="35"/>
      <c r="C72" s="35"/>
      <c r="D72" s="35"/>
      <c r="E72" s="35"/>
      <c r="F72" s="35"/>
      <c r="G72" s="35"/>
      <c r="H72" s="35"/>
      <c r="I72" s="35"/>
      <c r="J72" s="35"/>
    </row>
    <row r="73" spans="2:10" ht="23.1" customHeight="1" x14ac:dyDescent="0.3">
      <c r="B73" s="35"/>
      <c r="C73" s="35"/>
      <c r="D73" s="35"/>
      <c r="E73" s="35"/>
      <c r="F73" s="35"/>
      <c r="H73" s="35"/>
      <c r="I73" s="196"/>
      <c r="J73" s="35"/>
    </row>
    <row r="74" spans="2:10" ht="23.1" customHeight="1" x14ac:dyDescent="0.3">
      <c r="B74" s="35"/>
      <c r="C74" s="35"/>
      <c r="D74" s="35"/>
      <c r="E74" s="35"/>
      <c r="F74" s="192"/>
      <c r="H74" s="35"/>
      <c r="I74" s="196"/>
      <c r="J74" s="35"/>
    </row>
    <row r="75" spans="2:10" ht="23.1" customHeight="1" x14ac:dyDescent="0.3">
      <c r="B75" s="35"/>
      <c r="C75" s="35"/>
      <c r="D75" s="35"/>
      <c r="E75" s="35"/>
      <c r="F75" s="192"/>
      <c r="H75" s="35"/>
      <c r="I75" s="35"/>
      <c r="J75" s="35"/>
    </row>
    <row r="76" spans="2:10" ht="23.1" customHeight="1" x14ac:dyDescent="0.3">
      <c r="B76" s="35"/>
      <c r="C76" s="35"/>
      <c r="D76" s="35"/>
      <c r="E76" s="35"/>
      <c r="F76" s="35"/>
      <c r="H76" s="35"/>
      <c r="I76" s="35"/>
      <c r="J76" s="35"/>
    </row>
    <row r="77" spans="2:10" ht="23.1" customHeight="1" x14ac:dyDescent="0.3">
      <c r="B77" s="35"/>
      <c r="C77" s="35"/>
      <c r="D77" s="35"/>
      <c r="E77" s="35"/>
      <c r="F77" s="197"/>
      <c r="G77" s="35"/>
      <c r="H77" s="35"/>
      <c r="I77" s="35"/>
      <c r="J77" s="35"/>
    </row>
    <row r="78" spans="2:10" ht="23.1" customHeight="1" x14ac:dyDescent="0.3">
      <c r="B78" s="35"/>
      <c r="C78" s="35"/>
      <c r="D78" s="35"/>
      <c r="E78" s="35"/>
      <c r="F78" s="35"/>
      <c r="G78" s="35"/>
      <c r="H78" s="35"/>
      <c r="I78" s="35"/>
      <c r="J78" s="35"/>
    </row>
    <row r="79" spans="2:10" ht="23.1" customHeight="1" x14ac:dyDescent="0.3">
      <c r="B79" s="35"/>
      <c r="C79" s="35"/>
      <c r="D79" s="35"/>
      <c r="E79" s="35"/>
      <c r="F79" s="35"/>
      <c r="G79" s="35"/>
      <c r="H79" s="35"/>
      <c r="I79" s="35"/>
      <c r="J79" s="35"/>
    </row>
    <row r="80" spans="2:10" ht="23.1" customHeight="1" x14ac:dyDescent="0.3">
      <c r="B80" s="35"/>
      <c r="C80" s="35"/>
      <c r="D80" s="35"/>
      <c r="E80" s="35"/>
      <c r="F80" s="35"/>
      <c r="G80" s="35"/>
      <c r="H80" s="35"/>
      <c r="I80" s="35"/>
      <c r="J80" s="35"/>
    </row>
    <row r="81" spans="2:10" ht="23.1" customHeight="1" x14ac:dyDescent="0.3">
      <c r="B81" s="35"/>
      <c r="C81" s="35"/>
      <c r="D81" s="35"/>
      <c r="E81" s="35"/>
      <c r="F81" s="35"/>
      <c r="G81" s="35"/>
      <c r="H81" s="35"/>
      <c r="I81" s="35"/>
      <c r="J81" s="35"/>
    </row>
    <row r="82" spans="2:10" ht="23.1" customHeight="1" x14ac:dyDescent="0.3">
      <c r="B82" s="35"/>
      <c r="C82" s="35"/>
      <c r="D82" s="35"/>
      <c r="E82" s="35"/>
      <c r="F82" s="35"/>
      <c r="G82" s="35"/>
      <c r="H82" s="35"/>
      <c r="I82" s="35"/>
      <c r="J82" s="35"/>
    </row>
    <row r="83" spans="2:10" ht="23.1" customHeight="1" x14ac:dyDescent="0.3">
      <c r="B83" s="35"/>
      <c r="C83" s="35"/>
      <c r="D83" s="35"/>
      <c r="E83" s="35"/>
      <c r="F83" s="35"/>
      <c r="G83" s="35"/>
      <c r="H83" s="35"/>
      <c r="I83" s="35"/>
      <c r="J83" s="35"/>
    </row>
    <row r="84" spans="2:10" ht="23.1" customHeight="1" x14ac:dyDescent="0.3">
      <c r="B84" s="35"/>
      <c r="C84" s="35"/>
      <c r="D84" s="35"/>
      <c r="E84" s="35"/>
      <c r="F84" s="35"/>
      <c r="G84" s="35"/>
      <c r="H84" s="35"/>
      <c r="I84" s="35"/>
      <c r="J84" s="35"/>
    </row>
    <row r="85" spans="2:10" ht="23.1" customHeight="1" x14ac:dyDescent="0.3">
      <c r="B85" s="35"/>
      <c r="C85" s="35"/>
      <c r="D85" s="35"/>
      <c r="E85" s="35"/>
      <c r="F85" s="35"/>
      <c r="G85" s="35"/>
      <c r="H85" s="35"/>
      <c r="I85" s="35"/>
      <c r="J85" s="35"/>
    </row>
    <row r="86" spans="2:10" ht="23.1" customHeight="1" x14ac:dyDescent="0.3">
      <c r="B86" s="35"/>
      <c r="C86" s="35"/>
      <c r="D86" s="35"/>
      <c r="E86" s="35"/>
      <c r="F86" s="35"/>
      <c r="G86" s="35"/>
      <c r="H86" s="35"/>
      <c r="I86" s="35"/>
      <c r="J86" s="35"/>
    </row>
    <row r="87" spans="2:10" ht="23.1" customHeight="1" x14ac:dyDescent="0.3">
      <c r="B87" s="35"/>
      <c r="C87" s="35"/>
      <c r="D87" s="35"/>
      <c r="E87" s="35"/>
      <c r="F87" s="35"/>
      <c r="G87" s="35"/>
      <c r="H87" s="35"/>
      <c r="I87" s="35"/>
      <c r="J87" s="35"/>
    </row>
    <row r="88" spans="2:10" ht="23.1" customHeight="1" x14ac:dyDescent="0.3">
      <c r="B88" s="35"/>
      <c r="C88" s="35"/>
      <c r="D88" s="35"/>
      <c r="E88" s="35"/>
      <c r="F88" s="35"/>
      <c r="G88" s="35"/>
      <c r="H88" s="35"/>
      <c r="I88" s="35"/>
      <c r="J88" s="35"/>
    </row>
    <row r="89" spans="2:10" ht="23.1" customHeight="1" x14ac:dyDescent="0.3">
      <c r="B89" s="35"/>
      <c r="C89" s="35"/>
      <c r="D89" s="35"/>
      <c r="E89" s="35"/>
      <c r="F89" s="35"/>
      <c r="G89" s="35"/>
      <c r="H89" s="35"/>
      <c r="I89" s="35"/>
      <c r="J89" s="35"/>
    </row>
    <row r="90" spans="2:10" ht="23.1" customHeight="1" x14ac:dyDescent="0.3">
      <c r="B90" s="35"/>
      <c r="C90" s="35"/>
      <c r="D90" s="35"/>
      <c r="E90" s="35"/>
      <c r="F90" s="35"/>
      <c r="G90" s="35"/>
      <c r="H90" s="35"/>
      <c r="I90" s="35"/>
      <c r="J90" s="35"/>
    </row>
    <row r="91" spans="2:10" ht="23.1" customHeight="1" x14ac:dyDescent="0.3">
      <c r="B91" s="35"/>
      <c r="C91" s="35"/>
      <c r="D91" s="35"/>
      <c r="E91" s="35"/>
      <c r="F91" s="35"/>
      <c r="G91" s="35"/>
      <c r="H91" s="35"/>
      <c r="I91" s="35"/>
      <c r="J91" s="35"/>
    </row>
    <row r="92" spans="2:10" ht="23.1" customHeight="1" x14ac:dyDescent="0.3">
      <c r="B92" s="35"/>
      <c r="C92" s="35"/>
      <c r="D92" s="35"/>
      <c r="E92" s="35"/>
      <c r="F92" s="35"/>
      <c r="G92" s="35"/>
      <c r="H92" s="35"/>
      <c r="I92" s="35"/>
      <c r="J92" s="35"/>
    </row>
    <row r="93" spans="2:10" ht="23.1" customHeight="1" x14ac:dyDescent="0.3">
      <c r="B93" s="35"/>
      <c r="C93" s="35"/>
      <c r="D93" s="35"/>
      <c r="E93" s="35"/>
      <c r="F93" s="35"/>
      <c r="G93" s="35"/>
      <c r="H93" s="35"/>
      <c r="I93" s="35"/>
      <c r="J93" s="35"/>
    </row>
    <row r="94" spans="2:10" ht="23.1" customHeight="1" x14ac:dyDescent="0.3">
      <c r="B94" s="35"/>
      <c r="C94" s="35"/>
      <c r="D94" s="35"/>
      <c r="E94" s="35"/>
      <c r="F94" s="35"/>
      <c r="G94" s="35"/>
      <c r="H94" s="35"/>
      <c r="I94" s="35"/>
      <c r="J94" s="35"/>
    </row>
  </sheetData>
  <mergeCells count="14">
    <mergeCell ref="C3:D3"/>
    <mergeCell ref="C4:D4"/>
    <mergeCell ref="B64:I64"/>
    <mergeCell ref="D69:E69"/>
    <mergeCell ref="F69:G69"/>
    <mergeCell ref="D68:E68"/>
    <mergeCell ref="F68:G68"/>
    <mergeCell ref="D67:E67"/>
    <mergeCell ref="F67:G67"/>
    <mergeCell ref="D70:E70"/>
    <mergeCell ref="F70:G70"/>
    <mergeCell ref="C45:D45"/>
    <mergeCell ref="B46:B47"/>
    <mergeCell ref="C5:D5"/>
  </mergeCells>
  <phoneticPr fontId="18" type="noConversion"/>
  <dataValidations count="1">
    <dataValidation type="list" allowBlank="1" showInputMessage="1" showErrorMessage="1" sqref="C5:D5">
      <formula1>"Körperfettreduktion,Straffung,Gewichtsreduktion,Muskelaufbau"</formula1>
    </dataValidation>
  </dataValidations>
  <pageMargins left="0.75" right="0.75" top="1" bottom="1" header="0.5" footer="0.5"/>
  <pageSetup paperSize="9" scale="30" orientation="portrait" horizontalDpi="4294967292" verticalDpi="4294967292" r:id="rId1"/>
  <headerFooter>
    <oddHeader>&amp;C&amp;72&amp;KDD48A2Ernährungsbaukasten</oddHeader>
    <oddFooter>&amp;C&amp;"-,Fett"&amp;14_x000D_&amp;R&amp;"-,Fett"&amp;16_x000D_&amp;G_x000D_www.figurmacher.de</oddFooter>
  </headerFooter>
  <legacyDrawingHF r:id="rId2"/>
  <extLst>
    <ext xmlns:mx="http://schemas.microsoft.com/office/mac/excel/2008/main" uri="{64002731-A6B0-56B0-2670-7721B7C09600}">
      <mx:PLV Mode="1" OnePage="0" WScale="3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Training 1</vt:lpstr>
      <vt:lpstr>Training M1 Berechnung</vt:lpstr>
      <vt:lpstr>Makronährstoffberechnung </vt:lpstr>
      <vt:lpstr>Nährwerte der LM</vt:lpstr>
      <vt:lpstr>Übersicht</vt:lpstr>
    </vt:vector>
  </TitlesOfParts>
  <Company>Sugar Ray Artistry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 Herzberg</dc:creator>
  <cp:lastModifiedBy>yvonne maassen</cp:lastModifiedBy>
  <cp:lastPrinted>2017-03-02T11:54:29Z</cp:lastPrinted>
  <dcterms:created xsi:type="dcterms:W3CDTF">2016-03-16T09:33:47Z</dcterms:created>
  <dcterms:modified xsi:type="dcterms:W3CDTF">2017-04-13T10:53:51Z</dcterms:modified>
</cp:coreProperties>
</file>